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activeTab="1"/>
  </bookViews>
  <sheets>
    <sheet name="Plan" sheetId="1" r:id="rId1"/>
    <sheet name="Modul Pedagogic" sheetId="2" r:id="rId2"/>
    <sheet name="Sheet3" sheetId="3" r:id="rId3"/>
  </sheets>
  <calcPr calcId="162913"/>
</workbook>
</file>

<file path=xl/calcChain.xml><?xml version="1.0" encoding="utf-8"?>
<calcChain xmlns="http://schemas.openxmlformats.org/spreadsheetml/2006/main">
  <c r="N207" i="1" l="1"/>
  <c r="P207" i="1"/>
  <c r="N208" i="1"/>
  <c r="P208" i="1"/>
  <c r="T300" i="1"/>
  <c r="T290" i="1"/>
  <c r="T291" i="1"/>
  <c r="T292" i="1"/>
  <c r="T293" i="1"/>
  <c r="T294" i="1"/>
  <c r="T295" i="1"/>
  <c r="T296" i="1"/>
  <c r="T297" i="1"/>
  <c r="A299" i="1"/>
  <c r="J299" i="1"/>
  <c r="J300" i="1" s="1"/>
  <c r="K299" i="1"/>
  <c r="K300" i="1" s="1"/>
  <c r="L299" i="1"/>
  <c r="M299" i="1"/>
  <c r="M300" i="1" s="1"/>
  <c r="N299" i="1"/>
  <c r="N300" i="1" s="1"/>
  <c r="O299" i="1"/>
  <c r="O300" i="1" s="1"/>
  <c r="P299" i="1"/>
  <c r="P300" i="1" s="1"/>
  <c r="Q299" i="1"/>
  <c r="R299" i="1"/>
  <c r="R300" i="1" s="1"/>
  <c r="S299" i="1"/>
  <c r="S300" i="1" s="1"/>
  <c r="L300" i="1"/>
  <c r="Q300" i="1"/>
  <c r="A295" i="1"/>
  <c r="S295" i="1"/>
  <c r="R295" i="1"/>
  <c r="Q295" i="1"/>
  <c r="P81" i="1"/>
  <c r="P295" i="1" s="1"/>
  <c r="N81" i="1"/>
  <c r="N295" i="1" s="1"/>
  <c r="M295" i="1"/>
  <c r="L295" i="1"/>
  <c r="K295" i="1"/>
  <c r="J295" i="1"/>
  <c r="A250" i="1"/>
  <c r="R267" i="1"/>
  <c r="Q267" i="1"/>
  <c r="T265" i="1"/>
  <c r="T266" i="1"/>
  <c r="S265" i="1"/>
  <c r="S266" i="1"/>
  <c r="R265" i="1"/>
  <c r="R266" i="1"/>
  <c r="Q265" i="1"/>
  <c r="Q266" i="1"/>
  <c r="P114" i="1"/>
  <c r="P265" i="1" s="1"/>
  <c r="P115" i="1"/>
  <c r="P266" i="1" s="1"/>
  <c r="N114" i="1"/>
  <c r="N265" i="1" s="1"/>
  <c r="N115" i="1"/>
  <c r="M265" i="1"/>
  <c r="M266" i="1"/>
  <c r="L265" i="1"/>
  <c r="L266" i="1"/>
  <c r="K265" i="1"/>
  <c r="K266" i="1"/>
  <c r="J265" i="1"/>
  <c r="J266" i="1"/>
  <c r="A265" i="1"/>
  <c r="A266" i="1"/>
  <c r="P198" i="1"/>
  <c r="P201" i="1"/>
  <c r="P204" i="1"/>
  <c r="P206" i="1"/>
  <c r="N198" i="1"/>
  <c r="N201" i="1"/>
  <c r="N204" i="1"/>
  <c r="N206" i="1"/>
  <c r="M210" i="1"/>
  <c r="T209" i="1"/>
  <c r="S209" i="1"/>
  <c r="M209" i="1"/>
  <c r="J209" i="1"/>
  <c r="T188" i="1"/>
  <c r="T52" i="1"/>
  <c r="T69" i="1"/>
  <c r="T87" i="1"/>
  <c r="T106" i="1"/>
  <c r="T123" i="1"/>
  <c r="T138" i="1"/>
  <c r="P156" i="1"/>
  <c r="P159" i="1"/>
  <c r="P162" i="1"/>
  <c r="P165" i="1"/>
  <c r="P168" i="1"/>
  <c r="P171" i="1"/>
  <c r="P174" i="1"/>
  <c r="P177" i="1"/>
  <c r="P180" i="1"/>
  <c r="P183" i="1"/>
  <c r="P186" i="1"/>
  <c r="N156" i="1"/>
  <c r="N159" i="1"/>
  <c r="N162" i="1"/>
  <c r="N165" i="1"/>
  <c r="N168" i="1"/>
  <c r="N171" i="1"/>
  <c r="N174" i="1"/>
  <c r="N177" i="1"/>
  <c r="N180" i="1"/>
  <c r="N183" i="1"/>
  <c r="N186" i="1"/>
  <c r="M189" i="1"/>
  <c r="M188" i="1"/>
  <c r="L189" i="1"/>
  <c r="L188" i="1"/>
  <c r="K189" i="1"/>
  <c r="K188" i="1"/>
  <c r="S188" i="1"/>
  <c r="R188" i="1"/>
  <c r="Q188" i="1"/>
  <c r="P184" i="1"/>
  <c r="P181" i="1"/>
  <c r="J188" i="1"/>
  <c r="N181" i="1"/>
  <c r="P166" i="1"/>
  <c r="N166" i="1"/>
  <c r="N163" i="1"/>
  <c r="P163" i="1"/>
  <c r="P100" i="1"/>
  <c r="P101" i="1"/>
  <c r="N100" i="1"/>
  <c r="N296" i="1" s="1"/>
  <c r="N101" i="1"/>
  <c r="N262" i="1" s="1"/>
  <c r="P46" i="1"/>
  <c r="N46" i="1"/>
  <c r="N47" i="1"/>
  <c r="P47" i="1"/>
  <c r="P243" i="1" s="1"/>
  <c r="N48" i="1"/>
  <c r="N291" i="1" s="1"/>
  <c r="P48" i="1"/>
  <c r="N50" i="1"/>
  <c r="N245" i="1" s="1"/>
  <c r="P50" i="1"/>
  <c r="P245" i="1" s="1"/>
  <c r="M22" i="2"/>
  <c r="L22" i="2"/>
  <c r="K22" i="2"/>
  <c r="K23" i="2" s="1"/>
  <c r="S21" i="2"/>
  <c r="R21" i="2"/>
  <c r="Q21" i="2"/>
  <c r="M21" i="2"/>
  <c r="L21" i="2"/>
  <c r="K21" i="2"/>
  <c r="J21" i="2"/>
  <c r="P20" i="2"/>
  <c r="O20" i="2" s="1"/>
  <c r="N20" i="2"/>
  <c r="P19" i="2"/>
  <c r="N19" i="2"/>
  <c r="P17" i="2"/>
  <c r="N17" i="2"/>
  <c r="P16" i="2"/>
  <c r="N16" i="2"/>
  <c r="P15" i="2"/>
  <c r="O15" i="2" s="1"/>
  <c r="N15" i="2"/>
  <c r="P13" i="2"/>
  <c r="O13" i="2" s="1"/>
  <c r="N13" i="2"/>
  <c r="P11" i="2"/>
  <c r="N11" i="2"/>
  <c r="O11" i="2"/>
  <c r="P9" i="2"/>
  <c r="N9" i="2"/>
  <c r="P7" i="2"/>
  <c r="N7" i="2"/>
  <c r="P178" i="1"/>
  <c r="P187" i="1"/>
  <c r="N187" i="1"/>
  <c r="N184" i="1"/>
  <c r="P80" i="1"/>
  <c r="P222" i="1" s="1"/>
  <c r="N80" i="1"/>
  <c r="N222" i="1" s="1"/>
  <c r="P83" i="1"/>
  <c r="P254" i="1" s="1"/>
  <c r="N83" i="1"/>
  <c r="N254" i="1" s="1"/>
  <c r="P61" i="1"/>
  <c r="N61" i="1"/>
  <c r="N248" i="1" s="1"/>
  <c r="P65" i="1"/>
  <c r="P292" i="1" s="1"/>
  <c r="N65" i="1"/>
  <c r="N292" i="1" s="1"/>
  <c r="T278" i="1"/>
  <c r="S278" i="1"/>
  <c r="R278" i="1"/>
  <c r="Q278" i="1"/>
  <c r="P137" i="1"/>
  <c r="P278" i="1" s="1"/>
  <c r="N137" i="1"/>
  <c r="N278" i="1" s="1"/>
  <c r="M278" i="1"/>
  <c r="L278" i="1"/>
  <c r="K278" i="1"/>
  <c r="J278" i="1"/>
  <c r="A278" i="1"/>
  <c r="S296" i="1"/>
  <c r="R296" i="1"/>
  <c r="Q296" i="1"/>
  <c r="M296" i="1"/>
  <c r="L296" i="1"/>
  <c r="K296" i="1"/>
  <c r="J296" i="1"/>
  <c r="A296" i="1"/>
  <c r="S294" i="1"/>
  <c r="R294" i="1"/>
  <c r="Q294" i="1"/>
  <c r="P63" i="1"/>
  <c r="P294" i="1" s="1"/>
  <c r="N63" i="1"/>
  <c r="N294" i="1" s="1"/>
  <c r="M294" i="1"/>
  <c r="L294" i="1"/>
  <c r="K294" i="1"/>
  <c r="J294" i="1"/>
  <c r="A294" i="1"/>
  <c r="S293" i="1"/>
  <c r="R293" i="1"/>
  <c r="Q293" i="1"/>
  <c r="P45" i="1"/>
  <c r="N45" i="1"/>
  <c r="N293" i="1" s="1"/>
  <c r="M293" i="1"/>
  <c r="L293" i="1"/>
  <c r="K293" i="1"/>
  <c r="J293" i="1"/>
  <c r="A293" i="1"/>
  <c r="T276" i="1"/>
  <c r="S276" i="1"/>
  <c r="R276" i="1"/>
  <c r="Q276" i="1"/>
  <c r="P135" i="1"/>
  <c r="P276" i="1" s="1"/>
  <c r="P129" i="1"/>
  <c r="P273" i="1" s="1"/>
  <c r="N135" i="1"/>
  <c r="N129" i="1"/>
  <c r="M276" i="1"/>
  <c r="L276" i="1"/>
  <c r="K276" i="1"/>
  <c r="J276" i="1"/>
  <c r="A276" i="1"/>
  <c r="T275" i="1"/>
  <c r="S275" i="1"/>
  <c r="R275" i="1"/>
  <c r="Q275" i="1"/>
  <c r="P132" i="1"/>
  <c r="P275" i="1" s="1"/>
  <c r="N132" i="1"/>
  <c r="N275" i="1" s="1"/>
  <c r="M275" i="1"/>
  <c r="L275" i="1"/>
  <c r="K275" i="1"/>
  <c r="J275" i="1"/>
  <c r="A275" i="1"/>
  <c r="A259" i="1"/>
  <c r="J259" i="1"/>
  <c r="K259" i="1"/>
  <c r="L259" i="1"/>
  <c r="M259" i="1"/>
  <c r="N97" i="1"/>
  <c r="N259" i="1" s="1"/>
  <c r="P97" i="1"/>
  <c r="P259" i="1" s="1"/>
  <c r="Q259" i="1"/>
  <c r="R259" i="1"/>
  <c r="S259" i="1"/>
  <c r="T259" i="1"/>
  <c r="A260" i="1"/>
  <c r="J260" i="1"/>
  <c r="K260" i="1"/>
  <c r="L260" i="1"/>
  <c r="M260" i="1"/>
  <c r="N98" i="1"/>
  <c r="N260" i="1" s="1"/>
  <c r="P98" i="1"/>
  <c r="P260" i="1" s="1"/>
  <c r="Q260" i="1"/>
  <c r="R260" i="1"/>
  <c r="S260" i="1"/>
  <c r="T260" i="1"/>
  <c r="T258" i="1"/>
  <c r="S258" i="1"/>
  <c r="R258" i="1"/>
  <c r="Q258" i="1"/>
  <c r="P96" i="1"/>
  <c r="P258" i="1" s="1"/>
  <c r="N96" i="1"/>
  <c r="M258" i="1"/>
  <c r="L258" i="1"/>
  <c r="K258" i="1"/>
  <c r="J258" i="1"/>
  <c r="A258" i="1"/>
  <c r="T257" i="1"/>
  <c r="S257" i="1"/>
  <c r="R257" i="1"/>
  <c r="Q257" i="1"/>
  <c r="P86" i="1"/>
  <c r="P257" i="1" s="1"/>
  <c r="N86" i="1"/>
  <c r="N257" i="1" s="1"/>
  <c r="M257" i="1"/>
  <c r="L257" i="1"/>
  <c r="K257" i="1"/>
  <c r="J257" i="1"/>
  <c r="A257" i="1"/>
  <c r="T256" i="1"/>
  <c r="S256" i="1"/>
  <c r="R256" i="1"/>
  <c r="Q256" i="1"/>
  <c r="P85" i="1"/>
  <c r="P256" i="1" s="1"/>
  <c r="N85" i="1"/>
  <c r="N256" i="1" s="1"/>
  <c r="M256" i="1"/>
  <c r="L256" i="1"/>
  <c r="K256" i="1"/>
  <c r="J256" i="1"/>
  <c r="A256" i="1"/>
  <c r="T255" i="1"/>
  <c r="S255" i="1"/>
  <c r="R255" i="1"/>
  <c r="Q255" i="1"/>
  <c r="P82" i="1"/>
  <c r="N82" i="1"/>
  <c r="N255" i="1" s="1"/>
  <c r="M255" i="1"/>
  <c r="L255" i="1"/>
  <c r="K255" i="1"/>
  <c r="J255" i="1"/>
  <c r="A255" i="1"/>
  <c r="T254" i="1"/>
  <c r="S254" i="1"/>
  <c r="R254" i="1"/>
  <c r="Q254" i="1"/>
  <c r="M254" i="1"/>
  <c r="L254" i="1"/>
  <c r="K254" i="1"/>
  <c r="J254" i="1"/>
  <c r="A254" i="1"/>
  <c r="T253" i="1"/>
  <c r="S253" i="1"/>
  <c r="R253" i="1"/>
  <c r="Q253" i="1"/>
  <c r="P79" i="1"/>
  <c r="P253" i="1" s="1"/>
  <c r="N79" i="1"/>
  <c r="N253" i="1" s="1"/>
  <c r="M253" i="1"/>
  <c r="L253" i="1"/>
  <c r="K253" i="1"/>
  <c r="J253" i="1"/>
  <c r="A253" i="1"/>
  <c r="T252" i="1"/>
  <c r="S252" i="1"/>
  <c r="R252" i="1"/>
  <c r="Q252" i="1"/>
  <c r="P78" i="1"/>
  <c r="P252" i="1" s="1"/>
  <c r="N78" i="1"/>
  <c r="N252" i="1" s="1"/>
  <c r="M252" i="1"/>
  <c r="L252" i="1"/>
  <c r="K252" i="1"/>
  <c r="J252" i="1"/>
  <c r="A252" i="1"/>
  <c r="T251" i="1"/>
  <c r="S251" i="1"/>
  <c r="R251" i="1"/>
  <c r="Q251" i="1"/>
  <c r="P77" i="1"/>
  <c r="N77" i="1"/>
  <c r="N251" i="1" s="1"/>
  <c r="M251" i="1"/>
  <c r="L251" i="1"/>
  <c r="K251" i="1"/>
  <c r="J251" i="1"/>
  <c r="A251" i="1"/>
  <c r="T250" i="1"/>
  <c r="S250" i="1"/>
  <c r="R250" i="1"/>
  <c r="Q250" i="1"/>
  <c r="P68" i="1"/>
  <c r="P250" i="1" s="1"/>
  <c r="N68" i="1"/>
  <c r="N250" i="1" s="1"/>
  <c r="M250" i="1"/>
  <c r="L250" i="1"/>
  <c r="K250" i="1"/>
  <c r="J250" i="1"/>
  <c r="T249" i="1"/>
  <c r="S249" i="1"/>
  <c r="R249" i="1"/>
  <c r="Q249" i="1"/>
  <c r="P67" i="1"/>
  <c r="P249" i="1" s="1"/>
  <c r="P60" i="1"/>
  <c r="P247" i="1" s="1"/>
  <c r="N67" i="1"/>
  <c r="N249" i="1" s="1"/>
  <c r="N60" i="1"/>
  <c r="N247" i="1" s="1"/>
  <c r="M249" i="1"/>
  <c r="L249" i="1"/>
  <c r="K249" i="1"/>
  <c r="J249" i="1"/>
  <c r="A249" i="1"/>
  <c r="T277" i="1"/>
  <c r="T274" i="1"/>
  <c r="T273" i="1"/>
  <c r="T270" i="1"/>
  <c r="T269" i="1"/>
  <c r="T268" i="1"/>
  <c r="T267" i="1"/>
  <c r="T264" i="1"/>
  <c r="T263" i="1"/>
  <c r="T262" i="1"/>
  <c r="T261" i="1"/>
  <c r="T248" i="1"/>
  <c r="T247" i="1"/>
  <c r="T246" i="1"/>
  <c r="T245" i="1"/>
  <c r="T244" i="1"/>
  <c r="T243" i="1"/>
  <c r="T242" i="1"/>
  <c r="T229" i="1"/>
  <c r="T228" i="1"/>
  <c r="T225" i="1"/>
  <c r="T224" i="1"/>
  <c r="T223" i="1"/>
  <c r="T222" i="1"/>
  <c r="T221" i="1"/>
  <c r="T220" i="1"/>
  <c r="P136" i="1"/>
  <c r="P277" i="1" s="1"/>
  <c r="P133" i="1"/>
  <c r="P229" i="1" s="1"/>
  <c r="P131" i="1"/>
  <c r="P130" i="1"/>
  <c r="P274" i="1" s="1"/>
  <c r="S268" i="1"/>
  <c r="R268" i="1"/>
  <c r="Q268" i="1"/>
  <c r="P120" i="1"/>
  <c r="N120" i="1"/>
  <c r="N268" i="1" s="1"/>
  <c r="M268" i="1"/>
  <c r="L268" i="1"/>
  <c r="K268" i="1"/>
  <c r="J268" i="1"/>
  <c r="A268" i="1"/>
  <c r="S267" i="1"/>
  <c r="P117" i="1"/>
  <c r="P267" i="1" s="1"/>
  <c r="N117" i="1"/>
  <c r="N267" i="1" s="1"/>
  <c r="M267" i="1"/>
  <c r="L267" i="1"/>
  <c r="K267" i="1"/>
  <c r="J267" i="1"/>
  <c r="A267" i="1"/>
  <c r="S264" i="1"/>
  <c r="R264" i="1"/>
  <c r="Q264" i="1"/>
  <c r="P105" i="1"/>
  <c r="N105" i="1"/>
  <c r="N264" i="1" s="1"/>
  <c r="M264" i="1"/>
  <c r="L264" i="1"/>
  <c r="K264" i="1"/>
  <c r="J264" i="1"/>
  <c r="A264" i="1"/>
  <c r="S225" i="1"/>
  <c r="R225" i="1"/>
  <c r="Q225" i="1"/>
  <c r="P118" i="1"/>
  <c r="N118" i="1"/>
  <c r="N225" i="1" s="1"/>
  <c r="M225" i="1"/>
  <c r="L225" i="1"/>
  <c r="K225" i="1"/>
  <c r="J225" i="1"/>
  <c r="A225" i="1"/>
  <c r="N199" i="1"/>
  <c r="P199" i="1"/>
  <c r="N202" i="1"/>
  <c r="P202" i="1"/>
  <c r="K209" i="1"/>
  <c r="L209" i="1"/>
  <c r="Q209" i="1"/>
  <c r="R209" i="1"/>
  <c r="K210" i="1"/>
  <c r="L210" i="1"/>
  <c r="P51" i="1"/>
  <c r="P246" i="1" s="1"/>
  <c r="N51" i="1"/>
  <c r="N246" i="1" s="1"/>
  <c r="U32" i="1"/>
  <c r="S52" i="1"/>
  <c r="R52" i="1"/>
  <c r="Q52" i="1"/>
  <c r="S69" i="1"/>
  <c r="R69" i="1"/>
  <c r="Q69" i="1"/>
  <c r="U34" i="1"/>
  <c r="U33" i="1"/>
  <c r="A228" i="1"/>
  <c r="S297" i="1"/>
  <c r="R297" i="1"/>
  <c r="Q297" i="1"/>
  <c r="P64" i="1"/>
  <c r="N64" i="1"/>
  <c r="N297" i="1" s="1"/>
  <c r="M297" i="1"/>
  <c r="L297" i="1"/>
  <c r="K297" i="1"/>
  <c r="J297" i="1"/>
  <c r="A297" i="1"/>
  <c r="S292" i="1"/>
  <c r="R292" i="1"/>
  <c r="Q292" i="1"/>
  <c r="M292" i="1"/>
  <c r="L292" i="1"/>
  <c r="K292" i="1"/>
  <c r="J292" i="1"/>
  <c r="A292" i="1"/>
  <c r="S291" i="1"/>
  <c r="R291" i="1"/>
  <c r="Q291" i="1"/>
  <c r="M291" i="1"/>
  <c r="L291" i="1"/>
  <c r="K291" i="1"/>
  <c r="J291" i="1"/>
  <c r="A291" i="1"/>
  <c r="S290" i="1"/>
  <c r="R290" i="1"/>
  <c r="Q290" i="1"/>
  <c r="M290" i="1"/>
  <c r="L290" i="1"/>
  <c r="K290" i="1"/>
  <c r="J290" i="1"/>
  <c r="A290" i="1"/>
  <c r="S277" i="1"/>
  <c r="R277" i="1"/>
  <c r="Q277" i="1"/>
  <c r="N136" i="1"/>
  <c r="N277" i="1" s="1"/>
  <c r="M277" i="1"/>
  <c r="L277" i="1"/>
  <c r="K277" i="1"/>
  <c r="J277" i="1"/>
  <c r="A277" i="1"/>
  <c r="S274" i="1"/>
  <c r="R274" i="1"/>
  <c r="Q274" i="1"/>
  <c r="M274" i="1"/>
  <c r="L274" i="1"/>
  <c r="K274" i="1"/>
  <c r="J274" i="1"/>
  <c r="A274" i="1"/>
  <c r="S273" i="1"/>
  <c r="R273" i="1"/>
  <c r="Q273" i="1"/>
  <c r="N273" i="1"/>
  <c r="M273" i="1"/>
  <c r="L273" i="1"/>
  <c r="K273" i="1"/>
  <c r="J273" i="1"/>
  <c r="A273" i="1"/>
  <c r="S270" i="1"/>
  <c r="R270" i="1"/>
  <c r="Q270" i="1"/>
  <c r="P122" i="1"/>
  <c r="N122" i="1"/>
  <c r="N270" i="1" s="1"/>
  <c r="M270" i="1"/>
  <c r="L270" i="1"/>
  <c r="K270" i="1"/>
  <c r="J270" i="1"/>
  <c r="A270" i="1"/>
  <c r="S269" i="1"/>
  <c r="R269" i="1"/>
  <c r="Q269" i="1"/>
  <c r="P121" i="1"/>
  <c r="P269" i="1" s="1"/>
  <c r="N121" i="1"/>
  <c r="N269" i="1" s="1"/>
  <c r="M269" i="1"/>
  <c r="L269" i="1"/>
  <c r="K269" i="1"/>
  <c r="J269" i="1"/>
  <c r="A269" i="1"/>
  <c r="S263" i="1"/>
  <c r="R263" i="1"/>
  <c r="Q263" i="1"/>
  <c r="P104" i="1"/>
  <c r="N104" i="1"/>
  <c r="N263" i="1" s="1"/>
  <c r="M263" i="1"/>
  <c r="L263" i="1"/>
  <c r="K263" i="1"/>
  <c r="J263" i="1"/>
  <c r="A263" i="1"/>
  <c r="S262" i="1"/>
  <c r="R262" i="1"/>
  <c r="Q262" i="1"/>
  <c r="M262" i="1"/>
  <c r="L262" i="1"/>
  <c r="K262" i="1"/>
  <c r="J262" i="1"/>
  <c r="A262" i="1"/>
  <c r="S261" i="1"/>
  <c r="R261" i="1"/>
  <c r="Q261" i="1"/>
  <c r="P102" i="1"/>
  <c r="P261" i="1" s="1"/>
  <c r="N102" i="1"/>
  <c r="N261" i="1" s="1"/>
  <c r="M261" i="1"/>
  <c r="L261" i="1"/>
  <c r="K261" i="1"/>
  <c r="J261" i="1"/>
  <c r="A261" i="1"/>
  <c r="S248" i="1"/>
  <c r="R248" i="1"/>
  <c r="Q248" i="1"/>
  <c r="M248" i="1"/>
  <c r="L248" i="1"/>
  <c r="K248" i="1"/>
  <c r="J248" i="1"/>
  <c r="A248" i="1"/>
  <c r="S247" i="1"/>
  <c r="R247" i="1"/>
  <c r="Q247" i="1"/>
  <c r="M247" i="1"/>
  <c r="L247" i="1"/>
  <c r="K247" i="1"/>
  <c r="J247" i="1"/>
  <c r="A247" i="1"/>
  <c r="S246" i="1"/>
  <c r="R246" i="1"/>
  <c r="Q246" i="1"/>
  <c r="M246" i="1"/>
  <c r="L246" i="1"/>
  <c r="K246" i="1"/>
  <c r="J246" i="1"/>
  <c r="A246" i="1"/>
  <c r="S245" i="1"/>
  <c r="R245" i="1"/>
  <c r="Q245" i="1"/>
  <c r="M245" i="1"/>
  <c r="L245" i="1"/>
  <c r="K245" i="1"/>
  <c r="J245" i="1"/>
  <c r="A245" i="1"/>
  <c r="S244" i="1"/>
  <c r="R244" i="1"/>
  <c r="Q244" i="1"/>
  <c r="M244" i="1"/>
  <c r="L244" i="1"/>
  <c r="K244" i="1"/>
  <c r="J244" i="1"/>
  <c r="A244" i="1"/>
  <c r="S243" i="1"/>
  <c r="R243" i="1"/>
  <c r="Q243" i="1"/>
  <c r="M243" i="1"/>
  <c r="L243" i="1"/>
  <c r="K243" i="1"/>
  <c r="J243" i="1"/>
  <c r="A243" i="1"/>
  <c r="S242" i="1"/>
  <c r="R242" i="1"/>
  <c r="Q242" i="1"/>
  <c r="M242" i="1"/>
  <c r="L242" i="1"/>
  <c r="K242" i="1"/>
  <c r="J242" i="1"/>
  <c r="A242" i="1"/>
  <c r="S229" i="1"/>
  <c r="R229" i="1"/>
  <c r="Q229" i="1"/>
  <c r="N133" i="1"/>
  <c r="N229" i="1" s="1"/>
  <c r="M229" i="1"/>
  <c r="L229" i="1"/>
  <c r="K229" i="1"/>
  <c r="J229" i="1"/>
  <c r="A229" i="1"/>
  <c r="S228" i="1"/>
  <c r="R228" i="1"/>
  <c r="Q228" i="1"/>
  <c r="M228" i="1"/>
  <c r="L228" i="1"/>
  <c r="L230" i="1" s="1"/>
  <c r="K228" i="1"/>
  <c r="K230" i="1" s="1"/>
  <c r="J228" i="1"/>
  <c r="Q221" i="1"/>
  <c r="R220" i="1"/>
  <c r="S220" i="1"/>
  <c r="S224" i="1"/>
  <c r="R224" i="1"/>
  <c r="Q224" i="1"/>
  <c r="M224" i="1"/>
  <c r="L224" i="1"/>
  <c r="K224" i="1"/>
  <c r="J224" i="1"/>
  <c r="A224" i="1"/>
  <c r="S223" i="1"/>
  <c r="R223" i="1"/>
  <c r="Q223" i="1"/>
  <c r="P116" i="1"/>
  <c r="P223" i="1" s="1"/>
  <c r="N116" i="1"/>
  <c r="N223" i="1" s="1"/>
  <c r="M223" i="1"/>
  <c r="L223" i="1"/>
  <c r="K223" i="1"/>
  <c r="J223" i="1"/>
  <c r="A223" i="1"/>
  <c r="A222" i="1"/>
  <c r="A221" i="1"/>
  <c r="S222" i="1"/>
  <c r="R222" i="1"/>
  <c r="Q222" i="1"/>
  <c r="M222" i="1"/>
  <c r="L222" i="1"/>
  <c r="K222" i="1"/>
  <c r="J222" i="1"/>
  <c r="S221" i="1"/>
  <c r="R221" i="1"/>
  <c r="M221" i="1"/>
  <c r="L221" i="1"/>
  <c r="K221" i="1"/>
  <c r="J221" i="1"/>
  <c r="Q220" i="1"/>
  <c r="M220" i="1"/>
  <c r="L220" i="1"/>
  <c r="K220" i="1"/>
  <c r="J220" i="1"/>
  <c r="A220" i="1"/>
  <c r="N178" i="1"/>
  <c r="O178" i="1" s="1"/>
  <c r="P172" i="1"/>
  <c r="N172" i="1"/>
  <c r="P160" i="1"/>
  <c r="N157" i="1"/>
  <c r="N169" i="1"/>
  <c r="P169" i="1"/>
  <c r="N175" i="1"/>
  <c r="P175" i="1"/>
  <c r="J138" i="1"/>
  <c r="N160" i="1"/>
  <c r="N43" i="1"/>
  <c r="N244" i="1" s="1"/>
  <c r="P43" i="1"/>
  <c r="P244" i="1" s="1"/>
  <c r="J123" i="1"/>
  <c r="K123" i="1"/>
  <c r="L123" i="1"/>
  <c r="M123" i="1"/>
  <c r="Q123" i="1"/>
  <c r="R123" i="1"/>
  <c r="S123" i="1"/>
  <c r="N130" i="1"/>
  <c r="N274" i="1" s="1"/>
  <c r="N131" i="1"/>
  <c r="N228" i="1" s="1"/>
  <c r="K138" i="1"/>
  <c r="L138" i="1"/>
  <c r="M138" i="1"/>
  <c r="Q138" i="1"/>
  <c r="R138" i="1"/>
  <c r="S138" i="1"/>
  <c r="P157" i="1"/>
  <c r="S106" i="1"/>
  <c r="R106" i="1"/>
  <c r="Q106" i="1"/>
  <c r="M106" i="1"/>
  <c r="L106" i="1"/>
  <c r="K106" i="1"/>
  <c r="J106" i="1"/>
  <c r="P99" i="1"/>
  <c r="N99" i="1"/>
  <c r="N224" i="1" s="1"/>
  <c r="S87" i="1"/>
  <c r="R87" i="1"/>
  <c r="Q87" i="1"/>
  <c r="M87" i="1"/>
  <c r="L87" i="1"/>
  <c r="K87" i="1"/>
  <c r="J87" i="1"/>
  <c r="P290" i="1"/>
  <c r="M69" i="1"/>
  <c r="L69" i="1"/>
  <c r="K69" i="1"/>
  <c r="J69" i="1"/>
  <c r="P62" i="1"/>
  <c r="P221" i="1" s="1"/>
  <c r="N62" i="1"/>
  <c r="N221" i="1" s="1"/>
  <c r="P42" i="1"/>
  <c r="P242" i="1" s="1"/>
  <c r="N42" i="1"/>
  <c r="N242" i="1" s="1"/>
  <c r="N44" i="1"/>
  <c r="N220" i="1" s="1"/>
  <c r="K52" i="1"/>
  <c r="P44" i="1"/>
  <c r="P220" i="1" s="1"/>
  <c r="M52" i="1"/>
  <c r="L52" i="1"/>
  <c r="J52" i="1"/>
  <c r="N290" i="1"/>
  <c r="O207" i="1" l="1"/>
  <c r="O47" i="1"/>
  <c r="O243" i="1" s="1"/>
  <c r="S310" i="1"/>
  <c r="S312" i="1" s="1"/>
  <c r="M230" i="1"/>
  <c r="O16" i="2"/>
  <c r="N21" i="2"/>
  <c r="N22" i="2"/>
  <c r="O51" i="1"/>
  <c r="O246" i="1" s="1"/>
  <c r="O202" i="1"/>
  <c r="O9" i="2"/>
  <c r="J230" i="1"/>
  <c r="O105" i="1"/>
  <c r="O264" i="1" s="1"/>
  <c r="O187" i="1"/>
  <c r="O166" i="1"/>
  <c r="O135" i="1"/>
  <c r="O276" i="1" s="1"/>
  <c r="R310" i="1"/>
  <c r="R312" i="1" s="1"/>
  <c r="U106" i="1"/>
  <c r="O175" i="1"/>
  <c r="L298" i="1"/>
  <c r="L302" i="1" s="1"/>
  <c r="O118" i="1"/>
  <c r="O225" i="1" s="1"/>
  <c r="O63" i="1"/>
  <c r="O294" i="1" s="1"/>
  <c r="O101" i="1"/>
  <c r="O262" i="1" s="1"/>
  <c r="K190" i="1"/>
  <c r="O183" i="1"/>
  <c r="O168" i="1"/>
  <c r="O44" i="1"/>
  <c r="O220" i="1" s="1"/>
  <c r="N243" i="1"/>
  <c r="O60" i="1"/>
  <c r="O247" i="1" s="1"/>
  <c r="O82" i="1"/>
  <c r="O255" i="1" s="1"/>
  <c r="P106" i="1"/>
  <c r="O172" i="1"/>
  <c r="O177" i="1"/>
  <c r="O165" i="1"/>
  <c r="O186" i="1"/>
  <c r="O174" i="1"/>
  <c r="O162" i="1"/>
  <c r="O204" i="1"/>
  <c r="T310" i="1"/>
  <c r="T312" i="1" s="1"/>
  <c r="O136" i="1"/>
  <c r="O277" i="1" s="1"/>
  <c r="O64" i="1"/>
  <c r="O297" i="1" s="1"/>
  <c r="O96" i="1"/>
  <c r="O258" i="1" s="1"/>
  <c r="O80" i="1"/>
  <c r="O222" i="1" s="1"/>
  <c r="O61" i="1"/>
  <c r="O248" i="1" s="1"/>
  <c r="O184" i="1"/>
  <c r="O171" i="1"/>
  <c r="O115" i="1"/>
  <c r="O266" i="1" s="1"/>
  <c r="O208" i="1"/>
  <c r="O181" i="1"/>
  <c r="K212" i="1"/>
  <c r="O198" i="1"/>
  <c r="O97" i="1"/>
  <c r="O259" i="1" s="1"/>
  <c r="N276" i="1"/>
  <c r="N279" i="1" s="1"/>
  <c r="O104" i="1"/>
  <c r="O263" i="1" s="1"/>
  <c r="O122" i="1"/>
  <c r="O270" i="1" s="1"/>
  <c r="P138" i="1"/>
  <c r="P255" i="1"/>
  <c r="O46" i="1"/>
  <c r="O290" i="1" s="1"/>
  <c r="O206" i="1"/>
  <c r="O180" i="1"/>
  <c r="O156" i="1"/>
  <c r="N69" i="1"/>
  <c r="R4" i="1" s="1"/>
  <c r="U4" i="1" s="1"/>
  <c r="O130" i="1"/>
  <c r="O274" i="1" s="1"/>
  <c r="N123" i="1"/>
  <c r="O6" i="1" s="1"/>
  <c r="U7" i="1" s="1"/>
  <c r="O169" i="1"/>
  <c r="O133" i="1"/>
  <c r="O229" i="1" s="1"/>
  <c r="P263" i="1"/>
  <c r="P270" i="1"/>
  <c r="U69" i="1"/>
  <c r="K211" i="1"/>
  <c r="O199" i="1"/>
  <c r="P264" i="1"/>
  <c r="O77" i="1"/>
  <c r="O251" i="1" s="1"/>
  <c r="O85" i="1"/>
  <c r="O256" i="1" s="1"/>
  <c r="O98" i="1"/>
  <c r="O260" i="1" s="1"/>
  <c r="O129" i="1"/>
  <c r="O273" i="1" s="1"/>
  <c r="O137" i="1"/>
  <c r="O278" i="1" s="1"/>
  <c r="O83" i="1"/>
  <c r="O254" i="1" s="1"/>
  <c r="O50" i="1"/>
  <c r="O245" i="1" s="1"/>
  <c r="P188" i="1"/>
  <c r="N266" i="1"/>
  <c r="P228" i="1"/>
  <c r="O157" i="1"/>
  <c r="P262" i="1"/>
  <c r="O121" i="1"/>
  <c r="O269" i="1" s="1"/>
  <c r="U52" i="1"/>
  <c r="O117" i="1"/>
  <c r="O267" i="1" s="1"/>
  <c r="N209" i="1"/>
  <c r="P52" i="1"/>
  <c r="N87" i="1"/>
  <c r="O5" i="1" s="1"/>
  <c r="U5" i="1" s="1"/>
  <c r="P87" i="1"/>
  <c r="P248" i="1"/>
  <c r="P69" i="1"/>
  <c r="O62" i="1"/>
  <c r="O221" i="1" s="1"/>
  <c r="U138" i="1"/>
  <c r="U123" i="1"/>
  <c r="O160" i="1"/>
  <c r="P297" i="1"/>
  <c r="O120" i="1"/>
  <c r="O268" i="1" s="1"/>
  <c r="O45" i="1"/>
  <c r="O293" i="1" s="1"/>
  <c r="O163" i="1"/>
  <c r="K191" i="1"/>
  <c r="O7" i="2"/>
  <c r="P21" i="2"/>
  <c r="N189" i="1"/>
  <c r="N188" i="1"/>
  <c r="R279" i="1"/>
  <c r="O19" i="2"/>
  <c r="O17" i="2"/>
  <c r="O100" i="1"/>
  <c r="O296" i="1" s="1"/>
  <c r="P296" i="1"/>
  <c r="P123" i="1"/>
  <c r="U87" i="1"/>
  <c r="P224" i="1"/>
  <c r="O99" i="1"/>
  <c r="O116" i="1"/>
  <c r="O223" i="1" s="1"/>
  <c r="O102" i="1"/>
  <c r="O261" i="1" s="1"/>
  <c r="O68" i="1"/>
  <c r="O250" i="1" s="1"/>
  <c r="O86" i="1"/>
  <c r="O257" i="1" s="1"/>
  <c r="O48" i="1"/>
  <c r="O291" i="1" s="1"/>
  <c r="P291" i="1"/>
  <c r="P209" i="1"/>
  <c r="N210" i="1"/>
  <c r="N138" i="1"/>
  <c r="R6" i="1" s="1"/>
  <c r="U8" i="1" s="1"/>
  <c r="O131" i="1"/>
  <c r="O228" i="1" s="1"/>
  <c r="O43" i="1"/>
  <c r="O244" i="1" s="1"/>
  <c r="P225" i="1"/>
  <c r="P268" i="1"/>
  <c r="O67" i="1"/>
  <c r="O249" i="1" s="1"/>
  <c r="P251" i="1"/>
  <c r="O78" i="1"/>
  <c r="O252" i="1" s="1"/>
  <c r="O79" i="1"/>
  <c r="O253" i="1" s="1"/>
  <c r="N106" i="1"/>
  <c r="R5" i="1" s="1"/>
  <c r="U6" i="1" s="1"/>
  <c r="N258" i="1"/>
  <c r="O132" i="1"/>
  <c r="O275" i="1" s="1"/>
  <c r="P293" i="1"/>
  <c r="O65" i="1"/>
  <c r="P22" i="2"/>
  <c r="O159" i="1"/>
  <c r="P189" i="1"/>
  <c r="P210" i="1"/>
  <c r="O114" i="1"/>
  <c r="O81" i="1"/>
  <c r="O295" i="1" s="1"/>
  <c r="Q279" i="1"/>
  <c r="O201" i="1"/>
  <c r="T226" i="1"/>
  <c r="T271" i="1"/>
  <c r="N230" i="1"/>
  <c r="O42" i="1"/>
  <c r="P230" i="1"/>
  <c r="L271" i="1"/>
  <c r="J279" i="1"/>
  <c r="K279" i="1"/>
  <c r="J298" i="1"/>
  <c r="J301" i="1" s="1"/>
  <c r="R298" i="1"/>
  <c r="R301" i="1" s="1"/>
  <c r="K298" i="1"/>
  <c r="K301" i="1" s="1"/>
  <c r="S298" i="1"/>
  <c r="S301" i="1" s="1"/>
  <c r="N52" i="1"/>
  <c r="L226" i="1"/>
  <c r="L231" i="1" s="1"/>
  <c r="S271" i="1"/>
  <c r="K271" i="1"/>
  <c r="L279" i="1"/>
  <c r="M279" i="1"/>
  <c r="M298" i="1"/>
  <c r="M301" i="1" s="1"/>
  <c r="Q298" i="1"/>
  <c r="Q301" i="1" s="1"/>
  <c r="R230" i="1"/>
  <c r="R271" i="1"/>
  <c r="S279" i="1"/>
  <c r="N226" i="1"/>
  <c r="P279" i="1"/>
  <c r="N298" i="1"/>
  <c r="N301" i="1" s="1"/>
  <c r="K226" i="1"/>
  <c r="K232" i="1" s="1"/>
  <c r="S226" i="1"/>
  <c r="Q230" i="1"/>
  <c r="J271" i="1"/>
  <c r="Q271" i="1"/>
  <c r="S230" i="1"/>
  <c r="T279" i="1"/>
  <c r="T298" i="1"/>
  <c r="T301" i="1" s="1"/>
  <c r="K304" i="1" s="1"/>
  <c r="T230" i="1"/>
  <c r="R226" i="1"/>
  <c r="J226" i="1"/>
  <c r="Q226" i="1"/>
  <c r="M226" i="1"/>
  <c r="M271" i="1"/>
  <c r="M232" i="1" l="1"/>
  <c r="J231" i="1"/>
  <c r="O230" i="1"/>
  <c r="P226" i="1"/>
  <c r="P231" i="1" s="1"/>
  <c r="L301" i="1"/>
  <c r="O209" i="1"/>
  <c r="Q280" i="1"/>
  <c r="O279" i="1"/>
  <c r="J280" i="1"/>
  <c r="N271" i="1"/>
  <c r="N280" i="1" s="1"/>
  <c r="P271" i="1"/>
  <c r="P281" i="1" s="1"/>
  <c r="R280" i="1"/>
  <c r="P298" i="1"/>
  <c r="P301" i="1" s="1"/>
  <c r="O22" i="2"/>
  <c r="N23" i="2" s="1"/>
  <c r="O21" i="2"/>
  <c r="O265" i="1"/>
  <c r="O123" i="1"/>
  <c r="L232" i="1"/>
  <c r="K233" i="1" s="1"/>
  <c r="K235" i="1" s="1"/>
  <c r="T231" i="1"/>
  <c r="K234" i="1" s="1"/>
  <c r="K281" i="1"/>
  <c r="O210" i="1"/>
  <c r="O69" i="1"/>
  <c r="O292" i="1"/>
  <c r="O298" i="1" s="1"/>
  <c r="O302" i="1" s="1"/>
  <c r="O138" i="1"/>
  <c r="O189" i="1"/>
  <c r="L311" i="1" s="1"/>
  <c r="O188" i="1"/>
  <c r="J311" i="1"/>
  <c r="J310" i="1" s="1"/>
  <c r="O87" i="1"/>
  <c r="N211" i="1"/>
  <c r="O224" i="1"/>
  <c r="O226" i="1" s="1"/>
  <c r="O106" i="1"/>
  <c r="S280" i="1"/>
  <c r="N231" i="1"/>
  <c r="M302" i="1"/>
  <c r="T280" i="1"/>
  <c r="K283" i="1" s="1"/>
  <c r="U305" i="1" s="1"/>
  <c r="U306" i="1" s="1"/>
  <c r="L280" i="1"/>
  <c r="N302" i="1"/>
  <c r="K302" i="1"/>
  <c r="K231" i="1"/>
  <c r="K280" i="1"/>
  <c r="M280" i="1"/>
  <c r="O52" i="1"/>
  <c r="O242" i="1"/>
  <c r="L281" i="1"/>
  <c r="N232" i="1"/>
  <c r="O4" i="1"/>
  <c r="U3" i="1" s="1"/>
  <c r="K192" i="1"/>
  <c r="K213" i="1"/>
  <c r="M231" i="1"/>
  <c r="R231" i="1"/>
  <c r="Q231" i="1"/>
  <c r="M281" i="1"/>
  <c r="S231" i="1"/>
  <c r="P280" i="1" l="1"/>
  <c r="O232" i="1"/>
  <c r="N233" i="1" s="1"/>
  <c r="O301" i="1"/>
  <c r="P232" i="1"/>
  <c r="N303" i="1"/>
  <c r="N281" i="1"/>
  <c r="P302" i="1"/>
  <c r="N190" i="1"/>
  <c r="O231" i="1"/>
  <c r="O271" i="1"/>
  <c r="O281" i="1" s="1"/>
  <c r="K282" i="1"/>
  <c r="K284" i="1" s="1"/>
  <c r="H311" i="1"/>
  <c r="N311" i="1"/>
  <c r="L310" i="1"/>
  <c r="L312" i="1" s="1"/>
  <c r="K303" i="1"/>
  <c r="K305" i="1" s="1"/>
  <c r="H310" i="1"/>
  <c r="J312" i="1"/>
  <c r="N282" i="1" l="1"/>
  <c r="U307" i="1"/>
  <c r="O280" i="1"/>
  <c r="U311" i="1"/>
  <c r="N310" i="1"/>
  <c r="N312" i="1" s="1"/>
  <c r="H312" i="1"/>
  <c r="P311" i="1" s="1"/>
  <c r="P310" i="1" l="1"/>
  <c r="P312" i="1" s="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în limbile română și engleză, conform ultimului H.G. referitor la structura universităților publicat</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7"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B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3"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0"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8"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5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J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5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Q189"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92"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9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B1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și engleză</t>
        </r>
      </text>
    </comment>
    <comment ref="N1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1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8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0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List>
</comments>
</file>

<file path=xl/sharedStrings.xml><?xml version="1.0" encoding="utf-8"?>
<sst xmlns="http://schemas.openxmlformats.org/spreadsheetml/2006/main" count="780" uniqueCount="310">
  <si>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</si>
  <si>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</si>
  <si>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</si>
  <si>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</si>
  <si>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</si>
  <si>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</si>
  <si>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</si>
  <si>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</si>
  <si>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</si>
  <si>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</si>
  <si>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</si>
  <si>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</si>
  <si>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</si>
  <si>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</si>
  <si>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</si>
  <si>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</si>
  <si>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</si>
  <si>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</si>
  <si>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</si>
  <si>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</si>
  <si>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</si>
  <si>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</si>
  <si>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</si>
  <si>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</si>
  <si>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</si>
  <si>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</si>
  <si>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</si>
  <si>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</si>
  <si>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</si>
  <si>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</si>
  <si>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</si>
  <si>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</si>
  <si>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</si>
  <si>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</si>
  <si>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</si>
  <si>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</si>
  <si>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</si>
  <si>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</si>
  <si>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</si>
  <si>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</si>
  <si>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</si>
  <si>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</si>
  <si>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</si>
  <si>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</si>
  <si>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</si>
  <si>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</si>
  <si>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</si>
  <si>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</si>
  <si>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</si>
  <si>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</si>
  <si>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</si>
  <si>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</si>
  <si>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</si>
  <si>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</si>
  <si>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</si>
  <si>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</si>
  <si>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</si>
  <si>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</si>
  <si>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</si>
  <si>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</si>
  <si>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</si>
  <si>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</si>
  <si>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</si>
  <si>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</si>
  <si>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</si>
  <si>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</si>
  <si>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</si>
  <si>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</si>
  <si>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</si>
  <si>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</si>
  <si>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</si>
  <si>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</si>
  <si>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</si>
  <si>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</si>
  <si>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</si>
  <si>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</si>
  <si>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</si>
  <si>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</si>
  <si>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</si>
  <si>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</si>
  <si>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</si>
  <si>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</si>
  <si>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</si>
  <si>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</si>
  <si>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</si>
  <si>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</si>
  <si>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</si>
  <si>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</si>
  <si>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</si>
  <si>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</si>
  <si>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</si>
  <si>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</si>
  <si>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</si>
  <si>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</si>
  <si>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</si>
  <si>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</si>
  <si>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</si>
  <si>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</si>
  <si>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</si>
  <si>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</si>
  <si>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</si>
  <si>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</si>
  <si>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</si>
  <si>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</si>
  <si>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t>Chei de verificare: Planul este corect dacă adunând procentele din toate tipurile de discipline  se obține 100%</t>
  </si>
  <si>
    <t>DF+DS+DC</t>
  </si>
  <si>
    <t xml:space="preserve">Procent total discipline </t>
  </si>
  <si>
    <r>
      <t xml:space="preserve">Titlul absolventului: </t>
    </r>
    <r>
      <rPr>
        <b/>
        <sz val="10"/>
        <color indexed="8"/>
        <rFont val="Times New Roman"/>
        <family val="1"/>
        <charset val="238"/>
      </rPr>
      <t>Licențiat în filologie</t>
    </r>
  </si>
  <si>
    <r>
      <t xml:space="preserve">Domeniul: </t>
    </r>
    <r>
      <rPr>
        <b/>
        <sz val="10"/>
        <color indexed="8"/>
        <rFont val="Times New Roman"/>
        <family val="1"/>
        <charset val="238"/>
      </rPr>
      <t>Limbă și literatură</t>
    </r>
  </si>
  <si>
    <t>În contul a cel mult 3 discipline opţionale, studentul are dreptul să aleagă 3 discipline de la alte specializări ale facultăţilor din Universitatea Babeş-Bolyai, respectând condiționările din planurile de învățământ ale respectivelor specializări.</t>
  </si>
  <si>
    <t>PLAN DE ÎNVĂŢĂMÂNT valabil începând din anul universitar 2020-2021</t>
  </si>
  <si>
    <t xml:space="preserve">Psihologia educaţiei / Educational psychology </t>
  </si>
  <si>
    <t>Pedagogie I / Pedagogy I:
- Fundamentele pedagogiei / Fundamentals of pedagogy 
- Teoria și metodologia curriculumului / Curriculum theory and   methodology</t>
  </si>
  <si>
    <t xml:space="preserve">Pedagogie II / Pedagogy II:
- Teoria și metodologia instruirii / Instruction theory and methodology 
- Teoria și metodologia evaluării / Evaluation theory and methodology </t>
  </si>
  <si>
    <t>Instruire asistată de calculator / Computer assisted training</t>
  </si>
  <si>
    <t xml:space="preserve">Managementul clasei de elevi / Classroom management </t>
  </si>
  <si>
    <t>Examen de absolvire Nivel I / Graduation exam Level I</t>
  </si>
  <si>
    <t>Practică pedagogică  în învăţământul preuniversitar obligatoriu  - Specializarea B ) / Pre-service teaching practice in compulsory education – Academic minor (B)</t>
  </si>
  <si>
    <t>Practică pedagogică  în învăţământul preuniversitar obligatoriu  - Specializarea A / Pre-service teaching practice in compulsory education – Academic major (A)</t>
  </si>
  <si>
    <r>
      <t xml:space="preserve">Limba de predare: </t>
    </r>
    <r>
      <rPr>
        <b/>
        <sz val="10"/>
        <color indexed="8"/>
        <rFont val="Times New Roman"/>
        <family val="1"/>
        <charset val="238"/>
      </rPr>
      <t>maghiară</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</si>
  <si>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</si>
  <si>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</si>
  <si>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t xml:space="preserve">   </t>
    </r>
    <r>
      <rPr>
        <b/>
        <sz val="10"/>
        <color indexed="8"/>
        <rFont val="Times New Roman"/>
        <family val="1"/>
      </rPr>
      <t>4</t>
    </r>
    <r>
      <rPr>
        <sz val="10"/>
        <color indexed="8"/>
        <rFont val="Times New Roman"/>
        <family val="1"/>
      </rPr>
      <t xml:space="preserve"> credite pentru disciplina Educație fizică</t>
    </r>
  </si>
  <si>
    <r>
      <t xml:space="preserve">   </t>
    </r>
    <r>
      <rPr>
        <b/>
        <sz val="10"/>
        <color indexed="8"/>
        <rFont val="Times New Roman"/>
        <family val="1"/>
      </rPr>
      <t xml:space="preserve">20 </t>
    </r>
    <r>
      <rPr>
        <sz val="10"/>
        <color indexed="8"/>
        <rFont val="Times New Roman"/>
        <family val="1"/>
      </rPr>
      <t xml:space="preserve">de credite la examenul de licenţă </t>
    </r>
  </si>
  <si>
    <r>
      <t xml:space="preserve">   </t>
    </r>
    <r>
      <rPr>
        <b/>
        <sz val="10"/>
        <rFont val="Times New Roman"/>
        <family val="1"/>
        <charset val="238"/>
      </rPr>
      <t>12</t>
    </r>
    <r>
      <rPr>
        <sz val="10"/>
        <rFont val="Times New Roman"/>
        <family val="1"/>
      </rPr>
      <t xml:space="preserve"> credite pentru disciplina Limbă străină din oferta DLSS (pentru cei fără limbă străină în specializare) - 4 semestre</t>
    </r>
  </si>
  <si>
    <r>
      <rPr>
        <b/>
        <sz val="9"/>
        <color indexed="8"/>
        <rFont val="Times New Roman"/>
        <family val="1"/>
      </rPr>
      <t>IV.EXAMENUL DE LICENŢĂ</t>
    </r>
    <r>
      <rPr>
        <sz val="9"/>
        <color indexed="8"/>
        <rFont val="Times New Roman"/>
        <family val="1"/>
      </rPr>
      <t xml:space="preserve"> - perioada iunie-iulie (1 săptămână)
Proba 1: Evaluarea cunoştinţelor fundamentale şi de specialitate - 10 credite
Proba 2: Prezentarea şi susţinerea lucrării de licenţă - 10 credite
</t>
    </r>
  </si>
  <si>
    <t>LLM1124</t>
  </si>
  <si>
    <t>LLM1168</t>
  </si>
  <si>
    <t>LLM1001</t>
  </si>
  <si>
    <t>*</t>
  </si>
  <si>
    <t>LLX1023</t>
  </si>
  <si>
    <t>LLX1021</t>
  </si>
  <si>
    <t>LLM1221</t>
  </si>
  <si>
    <t>LLM1261</t>
  </si>
  <si>
    <r>
      <t xml:space="preserve">Limba şi literatura </t>
    </r>
    <r>
      <rPr>
        <b/>
        <sz val="10"/>
        <rFont val="Times New Roman"/>
        <family val="1"/>
        <charset val="238"/>
      </rPr>
      <t>maghiară</t>
    </r>
    <r>
      <rPr>
        <b/>
        <sz val="10"/>
        <color indexed="8"/>
        <rFont val="Times New Roman"/>
        <family val="1"/>
      </rPr>
      <t xml:space="preserve"> - Segment A</t>
    </r>
  </si>
  <si>
    <r>
      <t xml:space="preserve">Limba şi literatura </t>
    </r>
    <r>
      <rPr>
        <b/>
        <sz val="10"/>
        <rFont val="Times New Roman"/>
        <family val="1"/>
        <charset val="238"/>
      </rPr>
      <t>maghiară</t>
    </r>
    <r>
      <rPr>
        <b/>
        <sz val="10"/>
        <color indexed="8"/>
        <rFont val="Times New Roman"/>
        <family val="1"/>
        <charset val="238"/>
      </rPr>
      <t xml:space="preserve"> - Segment B</t>
    </r>
  </si>
  <si>
    <t>LLM2124</t>
  </si>
  <si>
    <t>LLM2161</t>
  </si>
  <si>
    <t>LLM2007</t>
  </si>
  <si>
    <t>**</t>
  </si>
  <si>
    <t>LLX2021</t>
  </si>
  <si>
    <t>LLM2221</t>
  </si>
  <si>
    <t>LLM2261</t>
  </si>
  <si>
    <r>
      <t>Limba şi literatura</t>
    </r>
    <r>
      <rPr>
        <b/>
        <sz val="10"/>
        <rFont val="Times New Roman"/>
        <family val="1"/>
        <charset val="238"/>
      </rPr>
      <t xml:space="preserve"> maghiară</t>
    </r>
    <r>
      <rPr>
        <b/>
        <sz val="10"/>
        <color indexed="8"/>
        <rFont val="Times New Roman"/>
        <family val="1"/>
      </rPr>
      <t xml:space="preserve"> - Segment A</t>
    </r>
  </si>
  <si>
    <t>Limba şi literatura  maghiară - Segment B</t>
  </si>
  <si>
    <t>LLM3124</t>
  </si>
  <si>
    <t>LLM3126</t>
  </si>
  <si>
    <t>LLM3161</t>
  </si>
  <si>
    <t>LLM3010</t>
  </si>
  <si>
    <t>***</t>
  </si>
  <si>
    <t>LLY3024</t>
  </si>
  <si>
    <t>LLX3021</t>
  </si>
  <si>
    <t>LLM3223</t>
  </si>
  <si>
    <t>LLM3261</t>
  </si>
  <si>
    <r>
      <t>Limba şi literatura</t>
    </r>
    <r>
      <rPr>
        <b/>
        <sz val="10"/>
        <rFont val="Times New Roman"/>
        <family val="1"/>
        <charset val="238"/>
      </rPr>
      <t xml:space="preserve"> maghiară</t>
    </r>
    <r>
      <rPr>
        <b/>
        <sz val="10"/>
        <color indexed="8"/>
        <rFont val="Times New Roman"/>
        <family val="1"/>
        <charset val="238"/>
      </rPr>
      <t xml:space="preserve"> - Segment B</t>
    </r>
  </si>
  <si>
    <t>LLM4124</t>
  </si>
  <si>
    <t>LLM4127</t>
  </si>
  <si>
    <t>LLM4161</t>
  </si>
  <si>
    <t>LLM4013</t>
  </si>
  <si>
    <t>****</t>
  </si>
  <si>
    <t>LLY4024</t>
  </si>
  <si>
    <t>LLX4104</t>
  </si>
  <si>
    <t>LLM4221</t>
  </si>
  <si>
    <t>LLM4261</t>
  </si>
  <si>
    <t>LLM5124</t>
  </si>
  <si>
    <t>LLM5161</t>
  </si>
  <si>
    <t>LLY5024</t>
  </si>
  <si>
    <t>LLX5104</t>
  </si>
  <si>
    <t>LLX5003</t>
  </si>
  <si>
    <t>LLM5221</t>
  </si>
  <si>
    <t>LLM5261</t>
  </si>
  <si>
    <t>LLX5204</t>
  </si>
  <si>
    <t>LLM6124</t>
  </si>
  <si>
    <t>LLM6161</t>
  </si>
  <si>
    <t>LLY6024</t>
  </si>
  <si>
    <t>LLX6104</t>
  </si>
  <si>
    <t>LLX6021</t>
  </si>
  <si>
    <t>LLM6224</t>
  </si>
  <si>
    <t>LLM6261</t>
  </si>
  <si>
    <t>LLX6204</t>
  </si>
  <si>
    <t>PACHET OPȚIONAL 1 (An I, Semestrul 1) - TRUNCHI COMUN</t>
  </si>
  <si>
    <t>LLM1020</t>
  </si>
  <si>
    <t>LLM1021</t>
  </si>
  <si>
    <t>PACHET OPȚIONAL 2 (An I, Semestrul 1) - Segment A</t>
  </si>
  <si>
    <t>LLM1161</t>
  </si>
  <si>
    <t>LLM1162</t>
  </si>
  <si>
    <t>LLM2122</t>
  </si>
  <si>
    <t>PACHET OPȚIONAL 3 (An I, Semestrul 2) - TRUNCHI COMUN</t>
  </si>
  <si>
    <t>LLM2123</t>
  </si>
  <si>
    <t>PACHET OPȚIONAL 4 (An II, Semestrul 3) - Segment A</t>
  </si>
  <si>
    <t>LLM3162</t>
  </si>
  <si>
    <t>LLM3163</t>
  </si>
  <si>
    <t>PACHET OPȚIONAL 5 (An II, Semestrul 4) - Segment A</t>
  </si>
  <si>
    <t>LLM4162</t>
  </si>
  <si>
    <t>LLM4163</t>
  </si>
  <si>
    <t>PACHET OPȚIONAL 6 (An III, Semestrul 5) - Segment A</t>
  </si>
  <si>
    <t>LLM5164</t>
  </si>
  <si>
    <t>LLM5165</t>
  </si>
  <si>
    <t>PACHET OPȚIONAL 7 (An III, Semestrul 5) - TRUNCHI COMUN</t>
  </si>
  <si>
    <t>LLM5016</t>
  </si>
  <si>
    <t>LLM5017</t>
  </si>
  <si>
    <t>PACHET OPȚIONAL 8 (An III, Semestrul 5) - Segment B</t>
  </si>
  <si>
    <t>LLM5223</t>
  </si>
  <si>
    <t>LLM5222</t>
  </si>
  <si>
    <t>PACHET OPȚIONAL 9 (An III, Semestrul 6) - Segment A</t>
  </si>
  <si>
    <t>LLM6167</t>
  </si>
  <si>
    <t>LLM6166</t>
  </si>
  <si>
    <t>PACHET OPȚIONAL 10 (An III, Semestrul 6) - TRUNCHI COMUN</t>
  </si>
  <si>
    <t>LLM6002</t>
  </si>
  <si>
    <t>LLM6003</t>
  </si>
  <si>
    <t>PACHET OPȚIONAL 11 (An III, Semestrul 6) - Segment B</t>
  </si>
  <si>
    <t>LLM6266</t>
  </si>
  <si>
    <t>LLM6265</t>
  </si>
  <si>
    <t>LLU0071</t>
  </si>
  <si>
    <t>LLV1027</t>
  </si>
  <si>
    <t>LLU0072</t>
  </si>
  <si>
    <t>LLV2027</t>
  </si>
  <si>
    <t>LLU0073</t>
  </si>
  <si>
    <t>LLU0074</t>
  </si>
  <si>
    <t>Istoria literaturii maghiare I (Evul mediu şi renaşterea) / History of Hungarian literature I (Medieval Age and Renaissance)</t>
  </si>
  <si>
    <t>Introducere în lingvistică / Introduction in linguistics</t>
  </si>
  <si>
    <t>Limbă străină (an I, sem I)* / Foreign language</t>
  </si>
  <si>
    <t>Curs opţional 1 / Optional course 1</t>
  </si>
  <si>
    <t>Educație fizică 1 / Physical education 1</t>
  </si>
  <si>
    <t>Istoria literaturii maghiare: Evul mediu şi renaşterea / History of Hungarian literature: Medieval Age and Renaissance</t>
  </si>
  <si>
    <t>Folclor maghiar şi Istoria literaturii maghiare II (Epoca barocă) / Hungarian folklore and the history of Hungarian literature II (Baroque)</t>
  </si>
  <si>
    <t>Teoria literaturii / Literary theory</t>
  </si>
  <si>
    <t>Limbă străină (an I, sem II)* / Foreign language</t>
  </si>
  <si>
    <t>Curs opțional 3 / Optional course 3</t>
  </si>
  <si>
    <t>Istoria literaturii maghiare: Epoca barocă / History of Hungarian literature: Baroque</t>
  </si>
  <si>
    <t>Limba maghiară II (lexicologie, semantică) / Hungarian language II (lexicology, semantics)</t>
  </si>
  <si>
    <t>Limba maghiară III (lingvistică cognitivă) Hungarian laguage III (cognitive linguistics)</t>
  </si>
  <si>
    <t>Istoria limbii maghiare I. / History of Hungarian language I</t>
  </si>
  <si>
    <t>Limbă străină (an II, sem I)* / Foreign language</t>
  </si>
  <si>
    <t xml:space="preserve">Curs opțional 4 / Optional course 4 </t>
  </si>
  <si>
    <t>Limba maghiară III (istoria limbii maghiare I, stilistică și intermedialitate) / Hungarian language III (History of Hungarian language, stylistics and intermediality)</t>
  </si>
  <si>
    <t>Istoria literaturii maghiare III (1700–1849) / History of Hungarian literature III (1700–1849)</t>
  </si>
  <si>
    <t>Literatură comparată I. / Comparative literature I.</t>
  </si>
  <si>
    <t>Istoria literaturii maghiare: secolul luminilor şi romantismul / History of Hungarian literature III: enlightenment and romanticism</t>
  </si>
  <si>
    <t>Limba maghiară IV (sintaxă I, textologie) / Hungarian language IV (syntax I, textology)</t>
  </si>
  <si>
    <t>Limbă străină (an II, sem II)* / Foreign language</t>
  </si>
  <si>
    <t>Practică profesională 2 / Professional practice 2</t>
  </si>
  <si>
    <t>Curs opţional 5 / Optional course 5</t>
  </si>
  <si>
    <t>Istoria literaturii maghiare IV (1849–1908) / History of Hungarian literature IV (1849–1908)</t>
  </si>
  <si>
    <t>Literatură comparată II / Comparative literature II</t>
  </si>
  <si>
    <t>Istoria literaturii maghiare (1849–1908) / History of Hungarian literature (1849–1908)</t>
  </si>
  <si>
    <t>Istoria literaturii maghiare V (sec. 20/1) / History of Hungarian literature V (20th century/1)</t>
  </si>
  <si>
    <t>Practică profesională și de cercetare 1 / Professional practice and research 1</t>
  </si>
  <si>
    <t>Curs opţional 6 / Optional course 6</t>
  </si>
  <si>
    <t>Curs opţional 7 / Optional course 7</t>
  </si>
  <si>
    <t>Istoria literaturii maghiare (Sec. 20/1) / History of Hungarian literature (20th century/1)</t>
  </si>
  <si>
    <t>Curs opţional 8 / Optional course 8</t>
  </si>
  <si>
    <t>Limba maghiară V (morfologie, dialectologie maghiară) / Hungarian language V (morphology, Hungarian dialectology)</t>
  </si>
  <si>
    <t>Limba maghiară V (morfologie) / Hungarian language V (morphology)</t>
  </si>
  <si>
    <t>Limba maghiară VI (sintaxă II) / Hungarian language VI (syntax II)</t>
  </si>
  <si>
    <t>Practică profesională și de cercetare 2 / Professional practice and research 2</t>
  </si>
  <si>
    <t>Curs opţional 9 / Optional course 9</t>
  </si>
  <si>
    <t>Curs opțional 10 / Optional course 10</t>
  </si>
  <si>
    <t>Curs opţional 11 / Optional course 11</t>
  </si>
  <si>
    <t>Istoria literaturii maghiare VI: literatura contemporană; Curente contemporane ale teoriei literaturii / History of Hungarian literature VI: contemporary Hungarian literature; contemporary trends of literary theory</t>
  </si>
  <si>
    <t>Istoria literaturii maghiare (sec. 20/2) / History of Hungarian literature (20th century/2)</t>
  </si>
  <si>
    <t>Introducere în studiul literaturii / Introduction in the study of literature</t>
  </si>
  <si>
    <t>Filozofia artei şi literatura comparată / Philosophy of art and comparative literature</t>
  </si>
  <si>
    <t>Introducere în istoria socială a literaturii / Introduction to the social history of literature</t>
  </si>
  <si>
    <t>Comunicare interculturală în literaturile ardelene moderne / Intercultural communication in modern Transylvanian literatures</t>
  </si>
  <si>
    <t>Critică etică / Ethical critisism</t>
  </si>
  <si>
    <t>Literatură comparată / Comparative literature</t>
  </si>
  <si>
    <t>Critică literară / Literary critisism</t>
  </si>
  <si>
    <t>Estetică / Esthetics</t>
  </si>
  <si>
    <t xml:space="preserve"> Literatură în context (se concretizează prin oferta lectorului străin din Ungaria pentru anul universitar respectiv) / Literature in context</t>
  </si>
  <si>
    <t>Retorică / Modern rhetorics</t>
  </si>
  <si>
    <t>Practica şi teoria traducerii / The theory and practice of translation</t>
  </si>
  <si>
    <t>Onomastică / Onomastics</t>
  </si>
  <si>
    <t>Dialectologie maghiară / Hungarian dialectology</t>
  </si>
  <si>
    <t>Lingvistică antropologică / Antropological linguistics</t>
  </si>
  <si>
    <t>Semiotica şi ştiinţele limbajului / Semiotics and the sciences of language</t>
  </si>
  <si>
    <t>Introducere în sociolingvistică / Introduction in sociolinguistics</t>
  </si>
  <si>
    <t>Curs opțional 2 / Optional course 2</t>
  </si>
  <si>
    <t>Practică profesională 1 / Professional practice 1</t>
  </si>
  <si>
    <t>Educație fizică 2 / Physical education 2</t>
  </si>
  <si>
    <t>Limba maghiară II: lexicologie, semantică / Hungarian language II: lexicology, semantics</t>
  </si>
  <si>
    <t>Limba maghiară IV: sintaxă I, textologie / Hungarian language IV: syntax I, textology</t>
  </si>
  <si>
    <t>Limba maghiară VI: sintaxă II / Hungarian language VI: syntax II</t>
  </si>
  <si>
    <r>
      <rPr>
        <sz val="9"/>
        <rFont val="Times New Roman"/>
        <family val="1"/>
        <charset val="238"/>
      </rPr>
      <t xml:space="preserve">Specializarea/Programul de studiu: </t>
    </r>
    <r>
      <rPr>
        <b/>
        <sz val="9"/>
        <rFont val="Times New Roman"/>
        <family val="1"/>
        <charset val="238"/>
      </rPr>
      <t>LIMBA ŞI LITERATURA MAGHIARA - LIMBA ŞI LITERATURA ROMÂNĂ/ O LIMBĂ ŞI LITERATURĂ MODERNĂ*/ LIMBA LATINĂ/ LIMBA GREACĂ VECHE/ LIMBA ŞI LITERATURA EBRAICĂ/ LITERATURĂ UNIVERSALĂ COMPARATĂ (*: engleză, franceză, norvegiană, germană, rusă, italiană, spaniolă, finlandeză, chineză, coreeană) / HUNGARIAN LANGUAGE AND LITERATURE</t>
    </r>
  </si>
  <si>
    <t>Istoria limbii maghiare II / History of Hungarian language II</t>
  </si>
  <si>
    <t>Reprezentarea contemporană a literaturii maghiare clasice / Contemporary Representations of Classicist Hungarian Literature</t>
  </si>
  <si>
    <t>Limba maghiară - curs facultativ / Facultative course of Hungarian language</t>
  </si>
  <si>
    <t>Informatică / Computer Science</t>
  </si>
  <si>
    <t>Sem. 1: Se alege câte o disciplină (1 și 2) din pachetele opționale 1 (LLX1023) și 2 (LLX1021)</t>
  </si>
  <si>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</si>
  <si>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</si>
  <si>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</si>
  <si>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(LLX5204)</t>
  </si>
  <si>
    <t>Sem. 6: Se alege câte o disciplină (9, 10 și 11) din pachetele opționale 9 (LLX6104), 10 (LLX6021) și 11 (LLX6204)</t>
  </si>
  <si>
    <t>Lecturi literare neolatine 2 / Neo-latin readings 2 / Neolatin olvasmányok 2</t>
  </si>
  <si>
    <t>Lecturi literare neolatine 1 / Neo-latin readings 1 / Neolatin olvasmányok 1</t>
  </si>
  <si>
    <t>Limba maghiară I (fonetică şi textologie aplicată) / Hungarian language I (Phonetics and applied textology)</t>
  </si>
  <si>
    <t>Didactica specialităţii A: maghiară / The didactics of the Hungarian language and literature</t>
  </si>
  <si>
    <t>Didactica specialităţii B: maghiară / The didactics of the Hungarian language and literature</t>
  </si>
  <si>
    <t>Gramatică normativă / Prescriptive grammar</t>
  </si>
  <si>
    <t>Iniţiere în metodologia de cercetare ştiinţifică / Introduction to scientific research methodology</t>
  </si>
  <si>
    <t>Cultura teatrală în Transilvania (1700–1849) / Theatrical Culture in Transylvania (1700-1849)</t>
  </si>
  <si>
    <t>Limba maghiară I (fonetică, stilistică și intermedialitate, textologie aplicată) / Hungarian language I (Phonetics, stylistics and intermediality, applied textology)</t>
  </si>
  <si>
    <r>
      <rPr>
        <b/>
        <sz val="10"/>
        <color indexed="8"/>
        <rFont val="Times New Roman"/>
        <family val="1"/>
      </rPr>
      <t xml:space="preserve">VI.  UNIVERSITĂŢI EUROPENE DE REFERINŢĂ: 
</t>
    </r>
    <r>
      <rPr>
        <sz val="10"/>
        <color indexed="8"/>
        <rFont val="Times New Roman"/>
        <family val="1"/>
        <charset val="238"/>
      </rPr>
      <t xml:space="preserve">UNIVERSITATEA ELTE BUDAPESTA; 
UNIVERSITATEA DIN SZEGED; 
UNIVERSITATEA DIN PÉCS; 
UNIVERSITATEA DIN FLORENŢA
</t>
    </r>
  </si>
  <si>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</si>
  <si>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</si>
  <si>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 LLU0013, Limba engleză - curs practic limbaj specializat; LLU0023, Limba franceză - curs practic limbaj specializat; LL0033,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</si>
  <si>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LL0034, Limba germană - curs practic limbaj specializat; LLU0044, Limba italiană - curs practic limbaj specializat; LLU0054 - Limba spaniolă - curs practic limbaj specializat; LLU0064 - Limba rusă - curs practic limbaj specializat.</t>
  </si>
  <si>
    <t>Am adăugat ce este marcat cu rosu</t>
  </si>
  <si>
    <t>E mic procentul fata de cei minim 20% ceruti de ARACIS, dar se va semna si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</si>
</sst>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10"/>
      <name val="Times New Roman"/>
      <family val="1"/>
      <charset val="238"/>
    </font>
    <font>
      <b/>
      <sz val="10"/>
      <name val="Times New Roman"/>
      <family val="1"/>
    </font>
    <font>
      <b/>
      <sz val="9"/>
      <name val="Times New Roman"/>
      <family val="1"/>
      <charset val="238"/>
    </font>
    <font>
      <sz val="9"/>
      <name val="Times New Roman"/>
      <family val="1"/>
      <charset val="238"/>
    </font>
    <font>
      <sz val="9"/>
      <color indexed="8"/>
      <name val="Times New Roman"/>
      <family val="1"/>
    </font>
    <font>
      <b/>
      <sz val="9"/>
      <color indexed="8"/>
      <name val="Times New Roman"/>
      <family val="1"/>
    </font>
    <font>
      <sz val="10"/>
      <color rgb="FFFF000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60">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Alignment="1" applyProtection="1">
      <alignment vertical="center" wrapText="1"/>
      <protection locked="0"/>
    </xf>
    <xf numFmtId="0" fontId="1" fillId="0" borderId="0" xfId="0" applyFont="1" applyProtection="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0" borderId="1" xfId="0" applyNumberFormat="1" applyFont="1" applyBorder="1" applyAlignment="1" applyProtection="1">
      <alignment horizontal="center" vertical="center"/>
    </xf>
    <xf numFmtId="0" fontId="1" fillId="0" borderId="0" xfId="0" applyFont="1" applyAlignment="1" applyProtection="1">
      <alignment vertical="top" wrapText="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Protection="1">
      <protection locked="0"/>
    </xf>
    <xf numFmtId="0" fontId="19" fillId="0" borderId="1" xfId="0" applyFont="1" applyBorder="1" applyAlignment="1" applyProtection="1">
      <alignment horizontal="center" vertical="center"/>
    </xf>
    <xf numFmtId="1" fontId="19" fillId="4"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9" fillId="3" borderId="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2" fontId="9" fillId="3" borderId="1" xfId="0" applyNumberFormat="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2" fontId="20" fillId="3" borderId="1"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9"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3" borderId="2" xfId="0" applyFont="1" applyFill="1" applyBorder="1" applyAlignment="1" applyProtection="1">
      <alignment horizontal="left" vertical="center"/>
      <protection locked="0"/>
    </xf>
    <xf numFmtId="0" fontId="20" fillId="3" borderId="2" xfId="0" applyFont="1" applyFill="1" applyBorder="1" applyAlignment="1" applyProtection="1">
      <alignment horizontal="left" vertical="center"/>
      <protection locked="0"/>
    </xf>
    <xf numFmtId="0" fontId="1" fillId="0" borderId="0" xfId="0" applyFont="1" applyAlignment="1" applyProtection="1">
      <alignment horizontal="center"/>
      <protection locked="0"/>
    </xf>
    <xf numFmtId="0" fontId="19" fillId="0" borderId="1" xfId="0" applyFont="1" applyBorder="1" applyAlignment="1" applyProtection="1">
      <alignment horizontal="center" vertical="center" wrapText="1"/>
    </xf>
    <xf numFmtId="0" fontId="1" fillId="0" borderId="0" xfId="0" applyFont="1" applyAlignment="1" applyProtection="1">
      <alignment wrapText="1"/>
      <protection locked="0"/>
    </xf>
    <xf numFmtId="1" fontId="1" fillId="0" borderId="1" xfId="0" applyNumberFormat="1" applyFont="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wrapText="1"/>
      <protection locked="0"/>
    </xf>
    <xf numFmtId="0" fontId="19" fillId="0" borderId="0" xfId="0" applyFont="1" applyBorder="1" applyAlignment="1" applyProtection="1">
      <alignment horizontal="center" vertical="center"/>
    </xf>
    <xf numFmtId="0" fontId="17" fillId="7" borderId="0" xfId="0" applyFont="1" applyFill="1" applyBorder="1" applyProtection="1">
      <protection locked="0"/>
    </xf>
    <xf numFmtId="0" fontId="17" fillId="7" borderId="0" xfId="0" applyFont="1" applyFill="1" applyProtection="1">
      <protection locked="0"/>
    </xf>
    <xf numFmtId="0" fontId="26" fillId="0" borderId="0" xfId="0" applyFont="1" applyBorder="1" applyAlignment="1" applyProtection="1">
      <alignment horizontal="left" vertical="center" wrapText="1"/>
    </xf>
    <xf numFmtId="0" fontId="17" fillId="7" borderId="0" xfId="0" applyFont="1" applyFill="1" applyBorder="1" applyAlignment="1" applyProtection="1">
      <alignment horizontal="left" vertical="center"/>
      <protection locked="0"/>
    </xf>
    <xf numFmtId="0" fontId="17" fillId="7" borderId="0" xfId="0" applyFont="1" applyFill="1" applyBorder="1" applyAlignment="1" applyProtection="1">
      <alignment horizontal="left" vertical="center" wrapText="1"/>
      <protection locked="0"/>
    </xf>
    <xf numFmtId="0" fontId="1" fillId="7" borderId="0" xfId="0" applyFont="1" applyFill="1" applyProtection="1">
      <protection locked="0"/>
    </xf>
    <xf numFmtId="1"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17" fillId="7" borderId="1" xfId="0" applyFont="1" applyFill="1" applyBorder="1" applyAlignment="1" applyProtection="1">
      <alignment horizontal="left" vertical="center" wrapText="1"/>
      <protection locked="0"/>
    </xf>
    <xf numFmtId="0" fontId="1" fillId="0" borderId="0" xfId="0" applyFont="1" applyAlignment="1" applyProtection="1">
      <alignment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7" xfId="0" applyFont="1" applyBorder="1" applyProtection="1">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0" fillId="0" borderId="5" xfId="0" applyBorder="1" applyAlignment="1">
      <alignment wrapText="1"/>
    </xf>
    <xf numFmtId="0" fontId="0" fillId="0" borderId="6" xfId="0" applyBorder="1" applyAlignment="1">
      <alignment wrapText="1"/>
    </xf>
    <xf numFmtId="0" fontId="1" fillId="0" borderId="0" xfId="0" applyFont="1" applyAlignment="1" applyProtection="1">
      <alignment vertical="center"/>
      <protection locked="0"/>
    </xf>
    <xf numFmtId="0" fontId="1" fillId="0" borderId="1" xfId="0" applyFont="1" applyBorder="1" applyProtection="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0" fillId="3" borderId="2"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9" fillId="3" borderId="2" xfId="0" applyFont="1" applyFill="1" applyBorder="1" applyAlignment="1" applyProtection="1">
      <alignment horizontal="left"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4" fillId="0" borderId="0" xfId="0" applyFont="1" applyAlignment="1" applyProtection="1">
      <alignment horizontal="left" vertical="top" wrapText="1"/>
      <protection locked="0"/>
    </xf>
    <xf numFmtId="0" fontId="22" fillId="0" borderId="0" xfId="0" applyFont="1" applyAlignment="1" applyProtection="1">
      <alignment horizontal="left" vertical="center" wrapText="1"/>
      <protection locked="0"/>
    </xf>
    <xf numFmtId="0" fontId="1" fillId="4" borderId="0" xfId="0"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2" borderId="1"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wrapText="1"/>
      <protection locked="0"/>
    </xf>
    <xf numFmtId="2" fontId="1" fillId="0" borderId="1" xfId="0" applyNumberFormat="1" applyFont="1" applyBorder="1" applyAlignment="1" applyProtection="1">
      <alignment horizontal="center" vertical="center" wrapText="1"/>
    </xf>
    <xf numFmtId="0" fontId="1" fillId="0" borderId="14" xfId="0" applyFont="1" applyBorder="1" applyAlignment="1" applyProtection="1">
      <alignment wrapText="1"/>
      <protection locked="0"/>
    </xf>
    <xf numFmtId="0" fontId="1" fillId="0" borderId="0" xfId="0" applyFont="1" applyAlignment="1" applyProtection="1">
      <alignment wrapText="1"/>
      <protection locked="0"/>
    </xf>
    <xf numFmtId="0" fontId="26" fillId="0" borderId="4"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0" fillId="3" borderId="2" xfId="0" applyFont="1" applyFill="1" applyBorder="1" applyAlignment="1" applyProtection="1">
      <alignment horizontal="left"/>
      <protection locked="0"/>
    </xf>
    <xf numFmtId="0" fontId="20" fillId="3" borderId="5" xfId="0" applyFont="1" applyFill="1" applyBorder="1" applyAlignment="1" applyProtection="1">
      <alignment horizontal="left"/>
      <protection locked="0"/>
    </xf>
    <xf numFmtId="0" fontId="20" fillId="3" borderId="6" xfId="0" applyFont="1" applyFill="1" applyBorder="1" applyAlignment="1" applyProtection="1">
      <alignment horizontal="left"/>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9" fillId="0" borderId="5"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1" fontId="9" fillId="3" borderId="2" xfId="0" applyNumberFormat="1" applyFont="1" applyFill="1" applyBorder="1" applyAlignment="1" applyProtection="1">
      <alignment horizontal="left" vertical="center" wrapText="1"/>
      <protection locked="0"/>
    </xf>
    <xf numFmtId="1" fontId="9" fillId="3" borderId="5" xfId="0" applyNumberFormat="1" applyFont="1" applyFill="1" applyBorder="1" applyAlignment="1" applyProtection="1">
      <alignment horizontal="left" vertical="center" wrapText="1"/>
      <protection locked="0"/>
    </xf>
    <xf numFmtId="1" fontId="9" fillId="3" borderId="6"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left" vertical="center" wrapText="1"/>
      <protection locked="0"/>
    </xf>
    <xf numFmtId="1" fontId="1" fillId="4" borderId="1"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1" fontId="19" fillId="4" borderId="2" xfId="0" applyNumberFormat="1" applyFont="1" applyFill="1" applyBorder="1" applyAlignment="1" applyProtection="1">
      <alignment horizontal="center" vertical="center" wrapText="1"/>
      <protection locked="0"/>
    </xf>
    <xf numFmtId="1" fontId="19" fillId="4" borderId="5"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cellXfs>
  <cellStyles count="1">
    <cellStyle name="Normal" xfId="0" builtinId="0"/>
  </cellStyles>
  <dxfs count="3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14"/>
  <sheetViews>
    <sheetView showRuler="0" view="pageLayout" topLeftCell="A307" zoomScaleNormal="100" zoomScaleSheetLayoutView="125" workbookViewId="0">
      <selection activeCell="BD291" sqref="BD291"/>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hidden="1" customWidth="1"/>
    <col min="22" max="22" width="8.7109375" style="1" hidden="1" customWidth="1"/>
    <col min="23" max="23" width="8.42578125" style="1" hidden="1" customWidth="1"/>
    <col min="24" max="24" width="12.42578125" style="1" hidden="1" customWidth="1"/>
    <col min="25" max="25" width="12.140625" style="1" hidden="1" customWidth="1"/>
    <col min="26" max="47" width="0" style="1" hidden="1" customWidth="1"/>
    <col min="48" max="48" width="4" style="1" customWidth="1"/>
    <col min="49" max="49" width="10.140625" style="1" customWidth="1"/>
    <col min="50" max="16384" width="9.140625" style="1"/>
  </cols>
  <sheetData>
    <row r="1" spans="1:28" ht="15.75" customHeight="1" x14ac:dyDescent="0.2">
      <c r="A1" s="267" t="s">
        <v>110</v>
      </c>
      <c r="B1" s="267"/>
      <c r="C1" s="267"/>
      <c r="D1" s="267"/>
      <c r="E1" s="267"/>
      <c r="F1" s="267"/>
      <c r="G1" s="267"/>
      <c r="H1" s="267"/>
      <c r="I1" s="267"/>
      <c r="J1" s="267"/>
      <c r="K1" s="267"/>
      <c r="M1" s="272" t="s">
        <v>21</v>
      </c>
      <c r="N1" s="272"/>
      <c r="O1" s="272"/>
      <c r="P1" s="272"/>
      <c r="Q1" s="272"/>
      <c r="R1" s="272"/>
      <c r="S1" s="272"/>
      <c r="T1" s="272"/>
      <c r="Y1" s="48"/>
      <c r="Z1" s="48"/>
    </row>
    <row r="2" spans="1:28" ht="2.25" customHeight="1" x14ac:dyDescent="0.25">
      <c r="A2" s="267"/>
      <c r="B2" s="267"/>
      <c r="C2" s="267"/>
      <c r="D2" s="267"/>
      <c r="E2" s="267"/>
      <c r="F2" s="267"/>
      <c r="G2" s="267"/>
      <c r="H2" s="267"/>
      <c r="I2" s="267"/>
      <c r="J2" s="267"/>
      <c r="K2" s="267"/>
      <c r="Y2" s="54"/>
      <c r="Z2" s="55"/>
      <c r="AA2" s="48"/>
      <c r="AB2" s="48"/>
    </row>
    <row r="3" spans="1:28" ht="15" x14ac:dyDescent="0.25">
      <c r="A3" s="268" t="s">
        <v>93</v>
      </c>
      <c r="B3" s="268"/>
      <c r="C3" s="268"/>
      <c r="D3" s="268"/>
      <c r="E3" s="268"/>
      <c r="F3" s="268"/>
      <c r="G3" s="268"/>
      <c r="H3" s="268"/>
      <c r="I3" s="268"/>
      <c r="J3" s="268"/>
      <c r="K3" s="268"/>
      <c r="M3" s="275"/>
      <c r="N3" s="276"/>
      <c r="O3" s="277" t="s">
        <v>37</v>
      </c>
      <c r="P3" s="278"/>
      <c r="Q3" s="279"/>
      <c r="R3" s="277" t="s">
        <v>38</v>
      </c>
      <c r="S3" s="278"/>
      <c r="T3" s="279"/>
      <c r="U3" s="200" t="str">
        <f>IF(O4&gt;=22,"Corect","Trebuie alocate cel puțin 22 de ore pe săptămână")</f>
        <v>Corect</v>
      </c>
      <c r="V3" s="201"/>
      <c r="W3" s="201"/>
      <c r="X3" s="201"/>
      <c r="Y3" s="55"/>
      <c r="Z3" s="55"/>
      <c r="AA3" s="48"/>
    </row>
    <row r="4" spans="1:28" ht="15" x14ac:dyDescent="0.25">
      <c r="A4" s="268" t="s">
        <v>103</v>
      </c>
      <c r="B4" s="268"/>
      <c r="C4" s="268"/>
      <c r="D4" s="268"/>
      <c r="E4" s="268"/>
      <c r="F4" s="268"/>
      <c r="G4" s="268"/>
      <c r="H4" s="268"/>
      <c r="I4" s="268"/>
      <c r="J4" s="268"/>
      <c r="K4" s="268"/>
      <c r="M4" s="202" t="s">
        <v>14</v>
      </c>
      <c r="N4" s="204"/>
      <c r="O4" s="284">
        <f>N52</f>
        <v>28</v>
      </c>
      <c r="P4" s="285"/>
      <c r="Q4" s="286"/>
      <c r="R4" s="284">
        <f>N69</f>
        <v>27</v>
      </c>
      <c r="S4" s="285"/>
      <c r="T4" s="286"/>
      <c r="U4" s="200" t="str">
        <f>IF(R4&gt;=22,"Corect","Trebuie alocate cel puțin 22 de ore pe săptămână")</f>
        <v>Corect</v>
      </c>
      <c r="V4" s="201"/>
      <c r="W4" s="201"/>
      <c r="X4" s="201"/>
      <c r="Y4" s="55"/>
      <c r="Z4" s="55"/>
      <c r="AA4" s="48"/>
      <c r="AB4" s="48"/>
    </row>
    <row r="5" spans="1:28" ht="16.5" customHeight="1" x14ac:dyDescent="0.25">
      <c r="A5" s="227" t="s">
        <v>108</v>
      </c>
      <c r="B5" s="227"/>
      <c r="C5" s="227"/>
      <c r="D5" s="227"/>
      <c r="E5" s="227"/>
      <c r="F5" s="227"/>
      <c r="G5" s="227"/>
      <c r="H5" s="227"/>
      <c r="I5" s="227"/>
      <c r="J5" s="227"/>
      <c r="K5" s="227"/>
      <c r="M5" s="202" t="s">
        <v>15</v>
      </c>
      <c r="N5" s="204"/>
      <c r="O5" s="284">
        <f>N87</f>
        <v>28</v>
      </c>
      <c r="P5" s="285"/>
      <c r="Q5" s="286"/>
      <c r="R5" s="284">
        <f>N106</f>
        <v>28</v>
      </c>
      <c r="S5" s="285"/>
      <c r="T5" s="286"/>
      <c r="U5" s="200" t="str">
        <f>IF(O5&gt;=22,"Corect","Trebuie alocate cel puțin 22 de ore pe săptămână")</f>
        <v>Corect</v>
      </c>
      <c r="V5" s="201"/>
      <c r="W5" s="201"/>
      <c r="X5" s="201"/>
      <c r="Y5" s="55"/>
      <c r="Z5" s="55"/>
      <c r="AA5" s="48"/>
    </row>
    <row r="6" spans="1:28" ht="15" customHeight="1" x14ac:dyDescent="0.25">
      <c r="A6" s="288" t="s">
        <v>283</v>
      </c>
      <c r="B6" s="288"/>
      <c r="C6" s="288"/>
      <c r="D6" s="288"/>
      <c r="E6" s="288"/>
      <c r="F6" s="288"/>
      <c r="G6" s="288"/>
      <c r="H6" s="288"/>
      <c r="I6" s="288"/>
      <c r="J6" s="288"/>
      <c r="K6" s="288"/>
      <c r="M6" s="202" t="s">
        <v>16</v>
      </c>
      <c r="N6" s="204"/>
      <c r="O6" s="284">
        <f>N123</f>
        <v>27</v>
      </c>
      <c r="P6" s="285"/>
      <c r="Q6" s="286"/>
      <c r="R6" s="284">
        <f>N138</f>
        <v>26</v>
      </c>
      <c r="S6" s="285"/>
      <c r="T6" s="286"/>
      <c r="U6" s="200" t="str">
        <f>IF(R5&gt;=22,"Corect","Trebuie alocate cel puțin 22 de ore pe săptămână")</f>
        <v>Corect</v>
      </c>
      <c r="V6" s="201"/>
      <c r="W6" s="201"/>
      <c r="X6" s="201"/>
      <c r="Y6" s="55"/>
      <c r="Z6" s="55"/>
      <c r="AA6" s="48"/>
    </row>
    <row r="7" spans="1:28" ht="15" x14ac:dyDescent="0.25">
      <c r="A7" s="288"/>
      <c r="B7" s="288"/>
      <c r="C7" s="288"/>
      <c r="D7" s="288"/>
      <c r="E7" s="288"/>
      <c r="F7" s="288"/>
      <c r="G7" s="288"/>
      <c r="H7" s="288"/>
      <c r="I7" s="288"/>
      <c r="J7" s="288"/>
      <c r="K7" s="288"/>
      <c r="U7" s="200" t="str">
        <f>IF(O6&gt;=22,"Corect","Trebuie alocate cel puțin 22 de ore pe săptămână")</f>
        <v>Corect</v>
      </c>
      <c r="V7" s="201"/>
      <c r="W7" s="201"/>
      <c r="X7" s="201"/>
      <c r="Y7" s="55"/>
      <c r="Z7" s="55"/>
      <c r="AA7" s="48"/>
    </row>
    <row r="8" spans="1:28" ht="9.9499999999999993" customHeight="1" x14ac:dyDescent="0.25">
      <c r="A8" s="288"/>
      <c r="B8" s="288"/>
      <c r="C8" s="288"/>
      <c r="D8" s="288"/>
      <c r="E8" s="288"/>
      <c r="F8" s="288"/>
      <c r="G8" s="288"/>
      <c r="H8" s="288"/>
      <c r="I8" s="288"/>
      <c r="J8" s="288"/>
      <c r="K8" s="288"/>
      <c r="M8" s="287" t="s">
        <v>125</v>
      </c>
      <c r="N8" s="287"/>
      <c r="O8" s="287"/>
      <c r="P8" s="287"/>
      <c r="Q8" s="287"/>
      <c r="R8" s="287"/>
      <c r="S8" s="287"/>
      <c r="T8" s="287"/>
      <c r="U8" s="200" t="str">
        <f>IF(R6&gt;=22,"Corect","Trebuie alocate cel puțin 22 de ore pe săptămână")</f>
        <v>Corect</v>
      </c>
      <c r="V8" s="201"/>
      <c r="W8" s="201"/>
      <c r="X8" s="201"/>
      <c r="Y8" s="55"/>
      <c r="Z8" s="55"/>
      <c r="AA8" s="48"/>
    </row>
    <row r="9" spans="1:28" ht="12.6" customHeight="1" x14ac:dyDescent="0.25">
      <c r="A9" s="288"/>
      <c r="B9" s="288"/>
      <c r="C9" s="288"/>
      <c r="D9" s="288"/>
      <c r="E9" s="288"/>
      <c r="F9" s="288"/>
      <c r="G9" s="288"/>
      <c r="H9" s="288"/>
      <c r="I9" s="288"/>
      <c r="J9" s="288"/>
      <c r="K9" s="288"/>
      <c r="M9" s="287"/>
      <c r="N9" s="287"/>
      <c r="O9" s="287"/>
      <c r="P9" s="287"/>
      <c r="Q9" s="287"/>
      <c r="R9" s="287"/>
      <c r="S9" s="287"/>
      <c r="T9" s="287"/>
      <c r="Y9" s="55"/>
      <c r="Z9" s="55"/>
    </row>
    <row r="10" spans="1:28" s="131" customFormat="1" ht="12.6" customHeight="1" x14ac:dyDescent="0.25">
      <c r="A10" s="288"/>
      <c r="B10" s="288"/>
      <c r="C10" s="288"/>
      <c r="D10" s="288"/>
      <c r="E10" s="288"/>
      <c r="F10" s="288"/>
      <c r="G10" s="288"/>
      <c r="H10" s="288"/>
      <c r="I10" s="288"/>
      <c r="J10" s="288"/>
      <c r="K10" s="288"/>
      <c r="M10" s="287"/>
      <c r="N10" s="287"/>
      <c r="O10" s="287"/>
      <c r="P10" s="287"/>
      <c r="Q10" s="287"/>
      <c r="R10" s="287"/>
      <c r="S10" s="287"/>
      <c r="T10" s="287"/>
      <c r="Y10" s="55"/>
      <c r="Z10" s="55"/>
    </row>
    <row r="11" spans="1:28" ht="13.5" customHeight="1" x14ac:dyDescent="0.25">
      <c r="A11" s="253" t="s">
        <v>119</v>
      </c>
      <c r="B11" s="253"/>
      <c r="C11" s="253"/>
      <c r="D11" s="253"/>
      <c r="E11" s="253"/>
      <c r="F11" s="253"/>
      <c r="G11" s="253"/>
      <c r="H11" s="253"/>
      <c r="I11" s="253"/>
      <c r="J11" s="253"/>
      <c r="K11" s="253"/>
      <c r="M11" s="287"/>
      <c r="N11" s="287"/>
      <c r="O11" s="287"/>
      <c r="P11" s="287"/>
      <c r="Q11" s="287"/>
      <c r="R11" s="287"/>
      <c r="S11" s="287"/>
      <c r="T11" s="287"/>
      <c r="U11" s="213"/>
      <c r="V11" s="213"/>
      <c r="W11" s="213"/>
      <c r="X11" s="213"/>
      <c r="Y11" s="55"/>
      <c r="Z11" s="55"/>
    </row>
    <row r="12" spans="1:28" ht="12.6" customHeight="1" x14ac:dyDescent="0.25">
      <c r="A12" s="253" t="s">
        <v>107</v>
      </c>
      <c r="B12" s="253"/>
      <c r="C12" s="253"/>
      <c r="D12" s="253"/>
      <c r="E12" s="253"/>
      <c r="F12" s="253"/>
      <c r="G12" s="253"/>
      <c r="H12" s="253"/>
      <c r="I12" s="253"/>
      <c r="J12" s="253"/>
      <c r="K12" s="253"/>
      <c r="M12" s="295" t="s">
        <v>22</v>
      </c>
      <c r="N12" s="295"/>
      <c r="O12" s="295"/>
      <c r="P12" s="295"/>
      <c r="Q12" s="295"/>
      <c r="R12" s="295"/>
      <c r="S12" s="295"/>
      <c r="T12" s="295"/>
      <c r="U12" s="213"/>
      <c r="V12" s="213"/>
      <c r="W12" s="213"/>
      <c r="X12" s="213"/>
      <c r="Y12" s="55"/>
      <c r="Z12" s="55"/>
    </row>
    <row r="13" spans="1:28" ht="12" customHeight="1" x14ac:dyDescent="0.25">
      <c r="A13" s="253" t="s">
        <v>18</v>
      </c>
      <c r="B13" s="253"/>
      <c r="C13" s="253"/>
      <c r="D13" s="253"/>
      <c r="E13" s="253"/>
      <c r="F13" s="253"/>
      <c r="G13" s="253"/>
      <c r="H13" s="253"/>
      <c r="I13" s="253"/>
      <c r="J13" s="253"/>
      <c r="K13" s="253"/>
      <c r="M13" s="266" t="s">
        <v>288</v>
      </c>
      <c r="N13" s="266"/>
      <c r="O13" s="266"/>
      <c r="P13" s="266"/>
      <c r="Q13" s="266"/>
      <c r="R13" s="266"/>
      <c r="S13" s="266"/>
      <c r="T13" s="266"/>
      <c r="U13" s="213"/>
      <c r="V13" s="213"/>
      <c r="W13" s="213"/>
      <c r="X13" s="213"/>
      <c r="Y13" s="55"/>
      <c r="Z13" s="55"/>
    </row>
    <row r="14" spans="1:28" ht="15.95" customHeight="1" x14ac:dyDescent="0.25">
      <c r="A14" s="253" t="s">
        <v>19</v>
      </c>
      <c r="B14" s="253"/>
      <c r="C14" s="253"/>
      <c r="D14" s="253"/>
      <c r="E14" s="253"/>
      <c r="F14" s="253"/>
      <c r="G14" s="253"/>
      <c r="H14" s="253"/>
      <c r="I14" s="253"/>
      <c r="J14" s="253"/>
      <c r="K14" s="253"/>
      <c r="M14" s="266"/>
      <c r="N14" s="266"/>
      <c r="O14" s="266"/>
      <c r="P14" s="266"/>
      <c r="Q14" s="266"/>
      <c r="R14" s="266"/>
      <c r="S14" s="266"/>
      <c r="T14" s="266"/>
      <c r="U14" s="213"/>
      <c r="V14" s="213"/>
      <c r="W14" s="213"/>
      <c r="X14" s="213"/>
      <c r="Y14" s="55"/>
      <c r="Z14" s="55"/>
    </row>
    <row r="15" spans="1:28" ht="15" customHeight="1" x14ac:dyDescent="0.2">
      <c r="A15" s="283" t="s">
        <v>0</v>
      </c>
      <c r="B15" s="283"/>
      <c r="C15" s="283"/>
      <c r="D15" s="283"/>
      <c r="E15" s="283"/>
      <c r="F15" s="283"/>
      <c r="G15" s="283"/>
      <c r="H15" s="283"/>
      <c r="I15" s="283"/>
      <c r="J15" s="283"/>
      <c r="K15" s="283"/>
      <c r="M15" s="266" t="s">
        <v>289</v>
      </c>
      <c r="N15" s="266"/>
      <c r="O15" s="266"/>
      <c r="P15" s="266"/>
      <c r="Q15" s="266"/>
      <c r="R15" s="266"/>
      <c r="S15" s="266"/>
      <c r="T15" s="266"/>
      <c r="U15" s="213"/>
      <c r="V15" s="213"/>
      <c r="W15" s="213"/>
      <c r="X15" s="213"/>
      <c r="Y15" s="49"/>
      <c r="Z15" s="49"/>
    </row>
    <row r="16" spans="1:28" ht="15" customHeight="1" x14ac:dyDescent="0.2">
      <c r="A16" s="283" t="s">
        <v>1</v>
      </c>
      <c r="B16" s="283"/>
      <c r="C16" s="283"/>
      <c r="D16" s="283"/>
      <c r="E16" s="283"/>
      <c r="F16" s="283"/>
      <c r="G16" s="283"/>
      <c r="H16" s="283"/>
      <c r="I16" s="283"/>
      <c r="J16" s="283"/>
      <c r="K16" s="283"/>
      <c r="M16" s="266" t="s">
        <v>290</v>
      </c>
      <c r="N16" s="266"/>
      <c r="O16" s="266"/>
      <c r="P16" s="266"/>
      <c r="Q16" s="266"/>
      <c r="R16" s="266"/>
      <c r="S16" s="266"/>
      <c r="T16" s="266"/>
      <c r="U16" s="49"/>
      <c r="V16" s="49"/>
      <c r="W16" s="49"/>
      <c r="X16" s="49"/>
      <c r="Y16" s="49"/>
      <c r="Z16" s="49"/>
    </row>
    <row r="17" spans="1:26" x14ac:dyDescent="0.2">
      <c r="A17" s="274" t="s">
        <v>120</v>
      </c>
      <c r="B17" s="274"/>
      <c r="C17" s="274"/>
      <c r="D17" s="274"/>
      <c r="E17" s="274"/>
      <c r="F17" s="274"/>
      <c r="G17" s="274"/>
      <c r="H17" s="274"/>
      <c r="I17" s="274"/>
      <c r="J17" s="274"/>
      <c r="K17" s="274"/>
      <c r="M17" s="266" t="s">
        <v>291</v>
      </c>
      <c r="N17" s="266"/>
      <c r="O17" s="266"/>
      <c r="P17" s="266"/>
      <c r="Q17" s="266"/>
      <c r="R17" s="266"/>
      <c r="S17" s="266"/>
      <c r="T17" s="266"/>
      <c r="U17" s="49"/>
      <c r="V17" s="49"/>
      <c r="W17" s="49"/>
      <c r="X17" s="49"/>
      <c r="Y17" s="49"/>
      <c r="Z17" s="49"/>
    </row>
    <row r="18" spans="1:26" ht="14.25" customHeight="1" x14ac:dyDescent="0.2">
      <c r="A18" s="274" t="s">
        <v>121</v>
      </c>
      <c r="B18" s="274"/>
      <c r="C18" s="274"/>
      <c r="D18" s="274"/>
      <c r="E18" s="274"/>
      <c r="F18" s="274"/>
      <c r="G18" s="274"/>
      <c r="H18" s="274"/>
      <c r="I18" s="274"/>
      <c r="J18" s="274"/>
      <c r="K18" s="274"/>
      <c r="M18" s="266" t="s">
        <v>292</v>
      </c>
      <c r="N18" s="266"/>
      <c r="O18" s="266"/>
      <c r="P18" s="266"/>
      <c r="Q18" s="266"/>
      <c r="R18" s="266"/>
      <c r="S18" s="266"/>
      <c r="T18" s="266"/>
      <c r="U18" s="49"/>
      <c r="V18" s="49"/>
      <c r="W18" s="49"/>
      <c r="X18" s="49"/>
      <c r="Y18" s="49"/>
      <c r="Z18" s="49"/>
    </row>
    <row r="19" spans="1:26" x14ac:dyDescent="0.2">
      <c r="A19" s="253" t="s">
        <v>77</v>
      </c>
      <c r="B19" s="253"/>
      <c r="C19" s="253"/>
      <c r="D19" s="253"/>
      <c r="E19" s="253"/>
      <c r="F19" s="253"/>
      <c r="G19" s="253"/>
      <c r="H19" s="253"/>
      <c r="I19" s="253"/>
      <c r="J19" s="253"/>
      <c r="K19" s="253"/>
      <c r="M19" s="266"/>
      <c r="N19" s="266"/>
      <c r="O19" s="266"/>
      <c r="P19" s="266"/>
      <c r="Q19" s="266"/>
      <c r="R19" s="266"/>
      <c r="S19" s="266"/>
      <c r="T19" s="266"/>
      <c r="U19" s="49"/>
      <c r="V19" s="49"/>
      <c r="W19" s="49"/>
      <c r="X19" s="49"/>
      <c r="Y19" s="49"/>
      <c r="Z19" s="49"/>
    </row>
    <row r="20" spans="1:26" s="96" customFormat="1" ht="15" customHeight="1" x14ac:dyDescent="0.2">
      <c r="A20" s="253" t="s">
        <v>122</v>
      </c>
      <c r="B20" s="253"/>
      <c r="C20" s="253"/>
      <c r="D20" s="253"/>
      <c r="E20" s="253"/>
      <c r="F20" s="253"/>
      <c r="G20" s="253"/>
      <c r="H20" s="253"/>
      <c r="I20" s="253"/>
      <c r="J20" s="253"/>
      <c r="K20" s="253"/>
      <c r="M20" s="266"/>
      <c r="N20" s="266"/>
      <c r="O20" s="266"/>
      <c r="P20" s="266"/>
      <c r="Q20" s="266"/>
      <c r="R20" s="266"/>
      <c r="S20" s="266"/>
      <c r="T20" s="266"/>
      <c r="U20" s="49"/>
      <c r="V20" s="49"/>
      <c r="W20" s="49"/>
      <c r="X20" s="49"/>
      <c r="Y20" s="49"/>
      <c r="Z20" s="49"/>
    </row>
    <row r="21" spans="1:26" s="96" customFormat="1" ht="15" customHeight="1" x14ac:dyDescent="0.2">
      <c r="A21" s="253" t="s">
        <v>123</v>
      </c>
      <c r="B21" s="253"/>
      <c r="C21" s="253"/>
      <c r="D21" s="253"/>
      <c r="E21" s="253"/>
      <c r="F21" s="253"/>
      <c r="G21" s="253"/>
      <c r="H21" s="253"/>
      <c r="I21" s="253"/>
      <c r="J21" s="253"/>
      <c r="K21" s="253"/>
      <c r="M21" s="289" t="s">
        <v>293</v>
      </c>
      <c r="N21" s="289"/>
      <c r="O21" s="289"/>
      <c r="P21" s="289"/>
      <c r="Q21" s="289"/>
      <c r="R21" s="289"/>
      <c r="S21" s="289"/>
      <c r="T21" s="289"/>
      <c r="U21" s="49"/>
      <c r="V21" s="49"/>
      <c r="W21" s="49"/>
      <c r="X21" s="49"/>
      <c r="Y21" s="49"/>
      <c r="Z21" s="49"/>
    </row>
    <row r="22" spans="1:26" s="42" customFormat="1" ht="30" customHeight="1" x14ac:dyDescent="0.2">
      <c r="A22" s="293" t="s">
        <v>124</v>
      </c>
      <c r="B22" s="293"/>
      <c r="C22" s="293"/>
      <c r="D22" s="293"/>
      <c r="E22" s="293"/>
      <c r="F22" s="293"/>
      <c r="G22" s="293"/>
      <c r="H22" s="293"/>
      <c r="I22" s="293"/>
      <c r="J22" s="293"/>
      <c r="K22" s="293"/>
      <c r="M22" s="289"/>
      <c r="N22" s="289"/>
      <c r="O22" s="289"/>
      <c r="P22" s="289"/>
      <c r="Q22" s="289"/>
      <c r="R22" s="289"/>
      <c r="S22" s="289"/>
      <c r="T22" s="289"/>
      <c r="U22" s="49"/>
      <c r="V22" s="49"/>
      <c r="W22" s="49"/>
      <c r="X22" s="49"/>
      <c r="Y22" s="49"/>
      <c r="Z22" s="49"/>
    </row>
    <row r="23" spans="1:26" s="29" customFormat="1" ht="16.5" customHeight="1" x14ac:dyDescent="0.2">
      <c r="A23" s="253" t="s">
        <v>123</v>
      </c>
      <c r="B23" s="253"/>
      <c r="C23" s="253"/>
      <c r="D23" s="253"/>
      <c r="E23" s="253"/>
      <c r="F23" s="253"/>
      <c r="G23" s="253"/>
      <c r="H23" s="253"/>
      <c r="I23" s="253"/>
      <c r="J23" s="253"/>
      <c r="K23" s="253"/>
      <c r="M23" s="227" t="s">
        <v>109</v>
      </c>
      <c r="N23" s="227"/>
      <c r="O23" s="227"/>
      <c r="P23" s="227"/>
      <c r="Q23" s="227"/>
      <c r="R23" s="227"/>
      <c r="S23" s="227"/>
      <c r="T23" s="227"/>
      <c r="U23" s="49"/>
      <c r="V23" s="49"/>
      <c r="W23" s="49"/>
      <c r="X23" s="49"/>
      <c r="Y23" s="49"/>
      <c r="Z23" s="49"/>
    </row>
    <row r="24" spans="1:26" ht="8.1" customHeight="1" x14ac:dyDescent="0.2">
      <c r="A24" s="294" t="s">
        <v>78</v>
      </c>
      <c r="B24" s="294"/>
      <c r="C24" s="294"/>
      <c r="D24" s="294"/>
      <c r="E24" s="294"/>
      <c r="F24" s="294"/>
      <c r="G24" s="294"/>
      <c r="H24" s="294"/>
      <c r="I24" s="294"/>
      <c r="J24" s="294"/>
      <c r="K24" s="294"/>
      <c r="M24" s="227"/>
      <c r="N24" s="227"/>
      <c r="O24" s="227"/>
      <c r="P24" s="227"/>
      <c r="Q24" s="227"/>
      <c r="R24" s="227"/>
      <c r="S24" s="227"/>
      <c r="T24" s="227"/>
      <c r="U24" s="49"/>
      <c r="V24" s="49"/>
      <c r="W24" s="49"/>
      <c r="X24" s="49"/>
      <c r="Y24" s="49"/>
      <c r="Z24" s="49"/>
    </row>
    <row r="25" spans="1:26" ht="15" customHeight="1" x14ac:dyDescent="0.2">
      <c r="A25" s="294"/>
      <c r="B25" s="294"/>
      <c r="C25" s="294"/>
      <c r="D25" s="294"/>
      <c r="E25" s="294"/>
      <c r="F25" s="294"/>
      <c r="G25" s="294"/>
      <c r="H25" s="294"/>
      <c r="I25" s="294"/>
      <c r="J25" s="294"/>
      <c r="K25" s="294"/>
      <c r="M25" s="227"/>
      <c r="N25" s="227"/>
      <c r="O25" s="227"/>
      <c r="P25" s="227"/>
      <c r="Q25" s="227"/>
      <c r="R25" s="227"/>
      <c r="S25" s="227"/>
      <c r="T25" s="227"/>
      <c r="U25" s="49"/>
      <c r="V25" s="49"/>
      <c r="W25" s="49"/>
      <c r="X25" s="49"/>
      <c r="Y25" s="49"/>
      <c r="Z25" s="49"/>
    </row>
    <row r="26" spans="1:26" ht="15" customHeight="1" x14ac:dyDescent="0.2">
      <c r="A26" s="294"/>
      <c r="B26" s="294"/>
      <c r="C26" s="294"/>
      <c r="D26" s="294"/>
      <c r="E26" s="294"/>
      <c r="F26" s="294"/>
      <c r="G26" s="294"/>
      <c r="H26" s="294"/>
      <c r="I26" s="294"/>
      <c r="J26" s="294"/>
      <c r="K26" s="294"/>
      <c r="M26" s="227"/>
      <c r="N26" s="227"/>
      <c r="O26" s="227"/>
      <c r="P26" s="227"/>
      <c r="Q26" s="227"/>
      <c r="R26" s="227"/>
      <c r="S26" s="227"/>
      <c r="T26" s="227"/>
      <c r="U26" s="49"/>
      <c r="V26" s="49"/>
      <c r="W26" s="49"/>
      <c r="X26" s="49"/>
      <c r="Y26" s="49"/>
      <c r="Z26" s="49"/>
    </row>
    <row r="27" spans="1:26" ht="12.95" customHeight="1" x14ac:dyDescent="0.2">
      <c r="A27" s="294"/>
      <c r="B27" s="294"/>
      <c r="C27" s="294"/>
      <c r="D27" s="294"/>
      <c r="E27" s="294"/>
      <c r="F27" s="294"/>
      <c r="G27" s="294"/>
      <c r="H27" s="294"/>
      <c r="I27" s="294"/>
      <c r="J27" s="294"/>
      <c r="K27" s="294"/>
      <c r="M27" s="227"/>
      <c r="N27" s="227"/>
      <c r="O27" s="227"/>
      <c r="P27" s="227"/>
      <c r="Q27" s="227"/>
      <c r="R27" s="227"/>
      <c r="S27" s="227"/>
      <c r="T27" s="227"/>
      <c r="U27" s="49"/>
      <c r="V27" s="49"/>
      <c r="W27" s="49"/>
      <c r="X27" s="49"/>
      <c r="Y27" s="49"/>
      <c r="Z27" s="49"/>
    </row>
    <row r="28" spans="1:26" ht="2.25" customHeight="1" x14ac:dyDescent="0.2">
      <c r="A28" s="2"/>
      <c r="B28" s="2"/>
      <c r="C28" s="2"/>
      <c r="D28" s="2"/>
      <c r="E28" s="2"/>
      <c r="F28" s="2"/>
      <c r="G28" s="2"/>
      <c r="H28" s="2"/>
      <c r="I28" s="2"/>
      <c r="J28" s="2"/>
      <c r="K28" s="2"/>
      <c r="M28" s="3"/>
      <c r="N28" s="3"/>
      <c r="O28" s="3"/>
      <c r="P28" s="3"/>
      <c r="Q28" s="3"/>
      <c r="R28" s="3"/>
      <c r="U28" s="49"/>
      <c r="V28" s="49"/>
      <c r="W28" s="49"/>
      <c r="X28" s="49"/>
      <c r="Y28" s="49"/>
      <c r="Z28" s="49"/>
    </row>
    <row r="29" spans="1:26" ht="12.75" customHeight="1" x14ac:dyDescent="0.2">
      <c r="A29" s="220" t="s">
        <v>17</v>
      </c>
      <c r="B29" s="220"/>
      <c r="C29" s="220"/>
      <c r="D29" s="220"/>
      <c r="E29" s="220"/>
      <c r="F29" s="220"/>
      <c r="G29" s="220"/>
      <c r="M29" s="94"/>
      <c r="N29" s="94"/>
      <c r="O29" s="94"/>
      <c r="P29" s="94"/>
      <c r="Q29" s="94"/>
      <c r="R29" s="94"/>
      <c r="S29" s="94"/>
      <c r="T29" s="94"/>
      <c r="U29" s="49"/>
      <c r="V29" s="49"/>
      <c r="W29" s="49"/>
      <c r="X29" s="49"/>
      <c r="Y29" s="49"/>
      <c r="Z29" s="49"/>
    </row>
    <row r="30" spans="1:26" ht="26.25" customHeight="1" x14ac:dyDescent="0.2">
      <c r="A30" s="4"/>
      <c r="B30" s="277" t="s">
        <v>2</v>
      </c>
      <c r="C30" s="279"/>
      <c r="D30" s="277" t="s">
        <v>3</v>
      </c>
      <c r="E30" s="278"/>
      <c r="F30" s="279"/>
      <c r="G30" s="228" t="s">
        <v>20</v>
      </c>
      <c r="H30" s="228" t="s">
        <v>10</v>
      </c>
      <c r="I30" s="277" t="s">
        <v>4</v>
      </c>
      <c r="J30" s="278"/>
      <c r="K30" s="279"/>
      <c r="M30" s="227" t="s">
        <v>303</v>
      </c>
      <c r="N30" s="227"/>
      <c r="O30" s="227"/>
      <c r="P30" s="227"/>
      <c r="Q30" s="227"/>
      <c r="R30" s="227"/>
      <c r="S30" s="227"/>
      <c r="T30" s="227"/>
    </row>
    <row r="31" spans="1:26" ht="14.25" customHeight="1" x14ac:dyDescent="0.2">
      <c r="A31" s="4"/>
      <c r="B31" s="38" t="s">
        <v>5</v>
      </c>
      <c r="C31" s="38" t="s">
        <v>6</v>
      </c>
      <c r="D31" s="38" t="s">
        <v>7</v>
      </c>
      <c r="E31" s="38" t="s">
        <v>8</v>
      </c>
      <c r="F31" s="38" t="s">
        <v>9</v>
      </c>
      <c r="G31" s="229"/>
      <c r="H31" s="229"/>
      <c r="I31" s="38" t="s">
        <v>11</v>
      </c>
      <c r="J31" s="38" t="s">
        <v>12</v>
      </c>
      <c r="K31" s="38" t="s">
        <v>13</v>
      </c>
      <c r="M31" s="227"/>
      <c r="N31" s="227"/>
      <c r="O31" s="227"/>
      <c r="P31" s="227"/>
      <c r="Q31" s="227"/>
      <c r="R31" s="227"/>
      <c r="S31" s="227"/>
      <c r="T31" s="227"/>
    </row>
    <row r="32" spans="1:26" ht="17.25" customHeight="1" x14ac:dyDescent="0.2">
      <c r="A32" s="40" t="s">
        <v>14</v>
      </c>
      <c r="B32" s="39">
        <v>14</v>
      </c>
      <c r="C32" s="39">
        <v>14</v>
      </c>
      <c r="D32" s="20">
        <v>3</v>
      </c>
      <c r="E32" s="20">
        <v>3</v>
      </c>
      <c r="F32" s="20">
        <v>2</v>
      </c>
      <c r="G32" s="20"/>
      <c r="H32" s="26"/>
      <c r="I32" s="20">
        <v>3</v>
      </c>
      <c r="J32" s="20">
        <v>1</v>
      </c>
      <c r="K32" s="20">
        <v>12</v>
      </c>
      <c r="L32" s="27"/>
      <c r="M32" s="227"/>
      <c r="N32" s="227"/>
      <c r="O32" s="227"/>
      <c r="P32" s="227"/>
      <c r="Q32" s="227"/>
      <c r="R32" s="227"/>
      <c r="S32" s="227"/>
      <c r="T32" s="227"/>
      <c r="U32" s="181" t="str">
        <f t="shared" ref="U32" si="0">IF(SUM(B32:K32)=52,"Corect","Suma trebuie să fie 52")</f>
        <v>Corect</v>
      </c>
      <c r="V32" s="181"/>
    </row>
    <row r="33" spans="1:28" ht="15" customHeight="1" x14ac:dyDescent="0.2">
      <c r="A33" s="40" t="s">
        <v>15</v>
      </c>
      <c r="B33" s="39">
        <v>14</v>
      </c>
      <c r="C33" s="39">
        <v>14</v>
      </c>
      <c r="D33" s="20">
        <v>3</v>
      </c>
      <c r="E33" s="20">
        <v>3</v>
      </c>
      <c r="F33" s="20">
        <v>2</v>
      </c>
      <c r="G33" s="20"/>
      <c r="H33" s="26"/>
      <c r="I33" s="20">
        <v>3</v>
      </c>
      <c r="J33" s="20">
        <v>1</v>
      </c>
      <c r="K33" s="20">
        <v>12</v>
      </c>
      <c r="M33" s="227"/>
      <c r="N33" s="227"/>
      <c r="O33" s="227"/>
      <c r="P33" s="227"/>
      <c r="Q33" s="227"/>
      <c r="R33" s="227"/>
      <c r="S33" s="227"/>
      <c r="T33" s="227"/>
      <c r="U33" s="181" t="str">
        <f t="shared" ref="U33:U34" si="1">IF(SUM(B33:K33)=52,"Corect","Suma trebuie să fie 52")</f>
        <v>Corect</v>
      </c>
      <c r="V33" s="181"/>
    </row>
    <row r="34" spans="1:28" ht="15.75" customHeight="1" x14ac:dyDescent="0.2">
      <c r="A34" s="41" t="s">
        <v>16</v>
      </c>
      <c r="B34" s="39">
        <v>14</v>
      </c>
      <c r="C34" s="39">
        <v>12</v>
      </c>
      <c r="D34" s="20">
        <v>3</v>
      </c>
      <c r="E34" s="20">
        <v>3</v>
      </c>
      <c r="F34" s="20">
        <v>2</v>
      </c>
      <c r="G34" s="20"/>
      <c r="H34" s="26"/>
      <c r="I34" s="20">
        <v>3</v>
      </c>
      <c r="J34" s="20">
        <v>1</v>
      </c>
      <c r="K34" s="20">
        <v>14</v>
      </c>
      <c r="M34" s="227"/>
      <c r="N34" s="227"/>
      <c r="O34" s="227"/>
      <c r="P34" s="227"/>
      <c r="Q34" s="227"/>
      <c r="R34" s="227"/>
      <c r="S34" s="227"/>
      <c r="T34" s="227"/>
      <c r="U34" s="181" t="str">
        <f t="shared" si="1"/>
        <v>Corect</v>
      </c>
      <c r="V34" s="181"/>
    </row>
    <row r="35" spans="1:28" hidden="1" x14ac:dyDescent="0.2">
      <c r="A35" s="6"/>
      <c r="B35" s="6"/>
      <c r="C35" s="6"/>
      <c r="D35" s="6"/>
      <c r="E35" s="6"/>
      <c r="F35" s="6"/>
      <c r="G35" s="6"/>
      <c r="M35" s="94"/>
      <c r="N35" s="94"/>
      <c r="O35" s="94"/>
      <c r="P35" s="94"/>
      <c r="Q35" s="94"/>
      <c r="R35" s="94"/>
      <c r="S35" s="94"/>
      <c r="T35" s="94"/>
    </row>
    <row r="36" spans="1:28" ht="17.25" customHeight="1" x14ac:dyDescent="0.2">
      <c r="A36" s="273" t="s">
        <v>23</v>
      </c>
      <c r="B36" s="225"/>
      <c r="C36" s="225"/>
      <c r="D36" s="225"/>
      <c r="E36" s="225"/>
      <c r="F36" s="225"/>
      <c r="G36" s="225"/>
      <c r="H36" s="225"/>
      <c r="I36" s="225"/>
      <c r="J36" s="225"/>
      <c r="K36" s="225"/>
      <c r="L36" s="225"/>
      <c r="M36" s="225"/>
      <c r="N36" s="225"/>
      <c r="O36" s="225"/>
      <c r="P36" s="225"/>
      <c r="Q36" s="225"/>
      <c r="R36" s="225"/>
      <c r="S36" s="225"/>
      <c r="T36" s="225"/>
    </row>
    <row r="37" spans="1:28" ht="5.25" hidden="1" customHeight="1" x14ac:dyDescent="0.2">
      <c r="N37" s="8"/>
      <c r="O37" s="9" t="s">
        <v>39</v>
      </c>
      <c r="P37" s="9" t="s">
        <v>41</v>
      </c>
      <c r="Q37" s="9" t="s">
        <v>40</v>
      </c>
      <c r="R37" s="9"/>
      <c r="S37" s="9"/>
      <c r="T37" s="9"/>
    </row>
    <row r="38" spans="1:28" ht="17.25" customHeight="1" x14ac:dyDescent="0.2">
      <c r="A38" s="296" t="s">
        <v>44</v>
      </c>
      <c r="B38" s="296"/>
      <c r="C38" s="296"/>
      <c r="D38" s="296"/>
      <c r="E38" s="296"/>
      <c r="F38" s="296"/>
      <c r="G38" s="296"/>
      <c r="H38" s="296"/>
      <c r="I38" s="296"/>
      <c r="J38" s="296"/>
      <c r="K38" s="296"/>
      <c r="L38" s="296"/>
      <c r="M38" s="296"/>
      <c r="N38" s="296"/>
      <c r="O38" s="296"/>
      <c r="P38" s="296"/>
      <c r="Q38" s="296"/>
      <c r="R38" s="296"/>
      <c r="S38" s="296"/>
      <c r="T38" s="296"/>
    </row>
    <row r="39" spans="1:28" ht="25.5" customHeight="1" x14ac:dyDescent="0.2">
      <c r="A39" s="260" t="s">
        <v>29</v>
      </c>
      <c r="B39" s="233" t="s">
        <v>28</v>
      </c>
      <c r="C39" s="234"/>
      <c r="D39" s="234"/>
      <c r="E39" s="234"/>
      <c r="F39" s="234"/>
      <c r="G39" s="234"/>
      <c r="H39" s="234"/>
      <c r="I39" s="235"/>
      <c r="J39" s="228" t="s">
        <v>42</v>
      </c>
      <c r="K39" s="255" t="s">
        <v>26</v>
      </c>
      <c r="L39" s="258"/>
      <c r="M39" s="259"/>
      <c r="N39" s="255" t="s">
        <v>43</v>
      </c>
      <c r="O39" s="256"/>
      <c r="P39" s="257"/>
      <c r="Q39" s="255" t="s">
        <v>25</v>
      </c>
      <c r="R39" s="258"/>
      <c r="S39" s="259"/>
      <c r="T39" s="262" t="s">
        <v>24</v>
      </c>
    </row>
    <row r="40" spans="1:28" ht="13.5" customHeight="1" x14ac:dyDescent="0.2">
      <c r="A40" s="261"/>
      <c r="B40" s="236"/>
      <c r="C40" s="237"/>
      <c r="D40" s="237"/>
      <c r="E40" s="237"/>
      <c r="F40" s="237"/>
      <c r="G40" s="237"/>
      <c r="H40" s="237"/>
      <c r="I40" s="238"/>
      <c r="J40" s="229"/>
      <c r="K40" s="5" t="s">
        <v>30</v>
      </c>
      <c r="L40" s="5" t="s">
        <v>31</v>
      </c>
      <c r="M40" s="5" t="s">
        <v>32</v>
      </c>
      <c r="N40" s="5" t="s">
        <v>36</v>
      </c>
      <c r="O40" s="5" t="s">
        <v>7</v>
      </c>
      <c r="P40" s="5" t="s">
        <v>33</v>
      </c>
      <c r="Q40" s="5" t="s">
        <v>34</v>
      </c>
      <c r="R40" s="5" t="s">
        <v>30</v>
      </c>
      <c r="S40" s="5" t="s">
        <v>35</v>
      </c>
      <c r="T40" s="229"/>
    </row>
    <row r="41" spans="1:28" s="88" customFormat="1" ht="13.5" customHeight="1" x14ac:dyDescent="0.2">
      <c r="A41" s="318" t="s">
        <v>134</v>
      </c>
      <c r="B41" s="319"/>
      <c r="C41" s="319"/>
      <c r="D41" s="319"/>
      <c r="E41" s="319"/>
      <c r="F41" s="319"/>
      <c r="G41" s="319"/>
      <c r="H41" s="319"/>
      <c r="I41" s="319"/>
      <c r="J41" s="319"/>
      <c r="K41" s="319"/>
      <c r="L41" s="319"/>
      <c r="M41" s="319"/>
      <c r="N41" s="319"/>
      <c r="O41" s="319"/>
      <c r="P41" s="319"/>
      <c r="Q41" s="319"/>
      <c r="R41" s="319"/>
      <c r="S41" s="319"/>
      <c r="T41" s="320"/>
    </row>
    <row r="42" spans="1:28" ht="40.5" customHeight="1" x14ac:dyDescent="0.2">
      <c r="A42" s="35" t="s">
        <v>126</v>
      </c>
      <c r="B42" s="239" t="s">
        <v>302</v>
      </c>
      <c r="C42" s="240"/>
      <c r="D42" s="240"/>
      <c r="E42" s="240"/>
      <c r="F42" s="240"/>
      <c r="G42" s="240"/>
      <c r="H42" s="240"/>
      <c r="I42" s="241"/>
      <c r="J42" s="10">
        <v>5</v>
      </c>
      <c r="K42" s="10">
        <v>2</v>
      </c>
      <c r="L42" s="10">
        <v>3</v>
      </c>
      <c r="M42" s="10">
        <v>1</v>
      </c>
      <c r="N42" s="15">
        <f>K42+L42+M42</f>
        <v>6</v>
      </c>
      <c r="O42" s="16">
        <f>P42-N42</f>
        <v>3</v>
      </c>
      <c r="P42" s="16">
        <f>ROUND(PRODUCT(J42,25)/14,0)</f>
        <v>9</v>
      </c>
      <c r="Q42" s="19" t="s">
        <v>34</v>
      </c>
      <c r="R42" s="10"/>
      <c r="S42" s="20"/>
      <c r="T42" s="10" t="s">
        <v>40</v>
      </c>
    </row>
    <row r="43" spans="1:28" ht="27" customHeight="1" x14ac:dyDescent="0.2">
      <c r="A43" s="35" t="s">
        <v>127</v>
      </c>
      <c r="B43" s="239" t="s">
        <v>219</v>
      </c>
      <c r="C43" s="240"/>
      <c r="D43" s="240"/>
      <c r="E43" s="240"/>
      <c r="F43" s="240"/>
      <c r="G43" s="240"/>
      <c r="H43" s="240"/>
      <c r="I43" s="241"/>
      <c r="J43" s="10">
        <v>4</v>
      </c>
      <c r="K43" s="10">
        <v>2</v>
      </c>
      <c r="L43" s="10">
        <v>2</v>
      </c>
      <c r="M43" s="10">
        <v>0</v>
      </c>
      <c r="N43" s="15">
        <f t="shared" ref="N43:N47" si="2">K43+L43+M43</f>
        <v>4</v>
      </c>
      <c r="O43" s="16">
        <f t="shared" ref="O43:O47" si="3">P43-N43</f>
        <v>3</v>
      </c>
      <c r="P43" s="16">
        <f t="shared" ref="P43:P48" si="4">ROUND(PRODUCT(J43,25)/14,0)</f>
        <v>7</v>
      </c>
      <c r="Q43" s="19" t="s">
        <v>34</v>
      </c>
      <c r="R43" s="10"/>
      <c r="S43" s="20"/>
      <c r="T43" s="10" t="s">
        <v>40</v>
      </c>
    </row>
    <row r="44" spans="1:28" x14ac:dyDescent="0.2">
      <c r="A44" s="35" t="s">
        <v>128</v>
      </c>
      <c r="B44" s="242" t="s">
        <v>220</v>
      </c>
      <c r="C44" s="243"/>
      <c r="D44" s="243"/>
      <c r="E44" s="243"/>
      <c r="F44" s="243"/>
      <c r="G44" s="243"/>
      <c r="H44" s="243"/>
      <c r="I44" s="244"/>
      <c r="J44" s="10">
        <v>4</v>
      </c>
      <c r="K44" s="10">
        <v>2</v>
      </c>
      <c r="L44" s="10">
        <v>1</v>
      </c>
      <c r="M44" s="10">
        <v>0</v>
      </c>
      <c r="N44" s="15">
        <f t="shared" si="2"/>
        <v>3</v>
      </c>
      <c r="O44" s="16">
        <f t="shared" si="3"/>
        <v>4</v>
      </c>
      <c r="P44" s="16">
        <f t="shared" si="4"/>
        <v>7</v>
      </c>
      <c r="Q44" s="19" t="s">
        <v>34</v>
      </c>
      <c r="R44" s="10"/>
      <c r="S44" s="20"/>
      <c r="T44" s="10" t="s">
        <v>39</v>
      </c>
    </row>
    <row r="45" spans="1:28" x14ac:dyDescent="0.2">
      <c r="A45" s="107" t="s">
        <v>129</v>
      </c>
      <c r="B45" s="280" t="s">
        <v>221</v>
      </c>
      <c r="C45" s="281"/>
      <c r="D45" s="281"/>
      <c r="E45" s="281"/>
      <c r="F45" s="281"/>
      <c r="G45" s="281"/>
      <c r="H45" s="281"/>
      <c r="I45" s="282"/>
      <c r="J45" s="108">
        <v>3</v>
      </c>
      <c r="K45" s="108">
        <v>0</v>
      </c>
      <c r="L45" s="108">
        <v>0</v>
      </c>
      <c r="M45" s="108">
        <v>2</v>
      </c>
      <c r="N45" s="15">
        <f t="shared" si="2"/>
        <v>2</v>
      </c>
      <c r="O45" s="16">
        <f t="shared" si="3"/>
        <v>3</v>
      </c>
      <c r="P45" s="16">
        <f t="shared" si="4"/>
        <v>5</v>
      </c>
      <c r="Q45" s="109" t="s">
        <v>34</v>
      </c>
      <c r="R45" s="108"/>
      <c r="S45" s="110"/>
      <c r="T45" s="108" t="s">
        <v>41</v>
      </c>
      <c r="X45" s="1" t="s">
        <v>98</v>
      </c>
    </row>
    <row r="46" spans="1:28" s="101" customFormat="1" x14ac:dyDescent="0.2">
      <c r="A46" s="107" t="s">
        <v>130</v>
      </c>
      <c r="B46" s="280" t="s">
        <v>222</v>
      </c>
      <c r="C46" s="281"/>
      <c r="D46" s="281"/>
      <c r="E46" s="281"/>
      <c r="F46" s="281"/>
      <c r="G46" s="281"/>
      <c r="H46" s="281"/>
      <c r="I46" s="282"/>
      <c r="J46" s="108">
        <v>3</v>
      </c>
      <c r="K46" s="108">
        <v>0</v>
      </c>
      <c r="L46" s="108">
        <v>0</v>
      </c>
      <c r="M46" s="108">
        <v>2</v>
      </c>
      <c r="N46" s="100">
        <f t="shared" si="2"/>
        <v>2</v>
      </c>
      <c r="O46" s="16">
        <f t="shared" si="3"/>
        <v>3</v>
      </c>
      <c r="P46" s="16">
        <f t="shared" si="4"/>
        <v>5</v>
      </c>
      <c r="Q46" s="109"/>
      <c r="R46" s="108"/>
      <c r="S46" s="110" t="s">
        <v>35</v>
      </c>
      <c r="T46" s="108" t="s">
        <v>41</v>
      </c>
    </row>
    <row r="47" spans="1:28" s="101" customFormat="1" x14ac:dyDescent="0.2">
      <c r="A47" s="107" t="s">
        <v>131</v>
      </c>
      <c r="B47" s="280" t="s">
        <v>277</v>
      </c>
      <c r="C47" s="281"/>
      <c r="D47" s="281"/>
      <c r="E47" s="281"/>
      <c r="F47" s="281"/>
      <c r="G47" s="281"/>
      <c r="H47" s="281"/>
      <c r="I47" s="282"/>
      <c r="J47" s="108">
        <v>3</v>
      </c>
      <c r="K47" s="108">
        <v>1</v>
      </c>
      <c r="L47" s="108">
        <v>1</v>
      </c>
      <c r="M47" s="108">
        <v>0</v>
      </c>
      <c r="N47" s="100">
        <f t="shared" si="2"/>
        <v>2</v>
      </c>
      <c r="O47" s="16">
        <f t="shared" si="3"/>
        <v>3</v>
      </c>
      <c r="P47" s="16">
        <f t="shared" si="4"/>
        <v>5</v>
      </c>
      <c r="Q47" s="109" t="s">
        <v>34</v>
      </c>
      <c r="R47" s="108"/>
      <c r="S47" s="110"/>
      <c r="T47" s="108" t="s">
        <v>40</v>
      </c>
      <c r="Y47" s="1"/>
      <c r="Z47" s="1"/>
      <c r="AA47" s="1"/>
      <c r="AB47" s="1"/>
    </row>
    <row r="48" spans="1:28" s="101" customFormat="1" x14ac:dyDescent="0.2">
      <c r="A48" s="44" t="s">
        <v>91</v>
      </c>
      <c r="B48" s="329" t="s">
        <v>223</v>
      </c>
      <c r="C48" s="330"/>
      <c r="D48" s="330"/>
      <c r="E48" s="330"/>
      <c r="F48" s="330"/>
      <c r="G48" s="330"/>
      <c r="H48" s="330"/>
      <c r="I48" s="331"/>
      <c r="J48" s="44">
        <v>2</v>
      </c>
      <c r="K48" s="44">
        <v>0</v>
      </c>
      <c r="L48" s="44">
        <v>2</v>
      </c>
      <c r="M48" s="44">
        <v>0</v>
      </c>
      <c r="N48" s="44">
        <f t="shared" ref="N48" si="5">K48+L48+M48</f>
        <v>2</v>
      </c>
      <c r="O48" s="45">
        <f t="shared" ref="O48" si="6">P48-N48</f>
        <v>2</v>
      </c>
      <c r="P48" s="45">
        <f t="shared" si="4"/>
        <v>4</v>
      </c>
      <c r="Q48" s="46"/>
      <c r="R48" s="44"/>
      <c r="S48" s="47" t="s">
        <v>35</v>
      </c>
      <c r="T48" s="44" t="s">
        <v>41</v>
      </c>
    </row>
    <row r="49" spans="1:50" s="101" customFormat="1" x14ac:dyDescent="0.2">
      <c r="A49" s="249" t="s">
        <v>135</v>
      </c>
      <c r="B49" s="324"/>
      <c r="C49" s="324"/>
      <c r="D49" s="324"/>
      <c r="E49" s="324"/>
      <c r="F49" s="324"/>
      <c r="G49" s="324"/>
      <c r="H49" s="324"/>
      <c r="I49" s="324"/>
      <c r="J49" s="324"/>
      <c r="K49" s="324"/>
      <c r="L49" s="324"/>
      <c r="M49" s="324"/>
      <c r="N49" s="324"/>
      <c r="O49" s="324"/>
      <c r="P49" s="324"/>
      <c r="Q49" s="324"/>
      <c r="R49" s="324"/>
      <c r="S49" s="324"/>
      <c r="T49" s="325"/>
      <c r="Y49" s="1"/>
      <c r="Z49" s="1"/>
      <c r="AA49" s="1"/>
      <c r="AB49" s="1"/>
    </row>
    <row r="50" spans="1:50" s="101" customFormat="1" ht="26.45" customHeight="1" x14ac:dyDescent="0.2">
      <c r="A50" s="107" t="s">
        <v>132</v>
      </c>
      <c r="B50" s="269" t="s">
        <v>296</v>
      </c>
      <c r="C50" s="270"/>
      <c r="D50" s="270"/>
      <c r="E50" s="270"/>
      <c r="F50" s="270"/>
      <c r="G50" s="270"/>
      <c r="H50" s="270"/>
      <c r="I50" s="271"/>
      <c r="J50" s="108">
        <v>6</v>
      </c>
      <c r="K50" s="108">
        <v>1</v>
      </c>
      <c r="L50" s="108">
        <v>3</v>
      </c>
      <c r="M50" s="108">
        <v>0</v>
      </c>
      <c r="N50" s="100">
        <f>K50+L50+M50</f>
        <v>4</v>
      </c>
      <c r="O50" s="16">
        <f>P50-N50</f>
        <v>7</v>
      </c>
      <c r="P50" s="16">
        <f>ROUND(PRODUCT(J50,25)/14,0)</f>
        <v>11</v>
      </c>
      <c r="Q50" s="109" t="s">
        <v>34</v>
      </c>
      <c r="R50" s="108"/>
      <c r="S50" s="110"/>
      <c r="T50" s="108" t="s">
        <v>40</v>
      </c>
      <c r="Z50" s="1"/>
      <c r="AA50" s="1"/>
      <c r="AB50" s="1"/>
    </row>
    <row r="51" spans="1:50" ht="27.95" customHeight="1" x14ac:dyDescent="0.2">
      <c r="A51" s="107" t="s">
        <v>133</v>
      </c>
      <c r="B51" s="269" t="s">
        <v>224</v>
      </c>
      <c r="C51" s="270"/>
      <c r="D51" s="270"/>
      <c r="E51" s="270"/>
      <c r="F51" s="270"/>
      <c r="G51" s="270"/>
      <c r="H51" s="270"/>
      <c r="I51" s="271"/>
      <c r="J51" s="108">
        <v>5</v>
      </c>
      <c r="K51" s="108">
        <v>2</v>
      </c>
      <c r="L51" s="108">
        <v>1</v>
      </c>
      <c r="M51" s="108">
        <v>0</v>
      </c>
      <c r="N51" s="36">
        <f t="shared" ref="N51" si="7">K51+L51+M51</f>
        <v>3</v>
      </c>
      <c r="O51" s="16">
        <f t="shared" ref="O51" si="8">P51-N51</f>
        <v>6</v>
      </c>
      <c r="P51" s="16">
        <f t="shared" ref="P51" si="9">ROUND(PRODUCT(J51,25)/14,0)</f>
        <v>9</v>
      </c>
      <c r="Q51" s="109" t="s">
        <v>34</v>
      </c>
      <c r="R51" s="108"/>
      <c r="S51" s="110"/>
      <c r="T51" s="108" t="s">
        <v>40</v>
      </c>
    </row>
    <row r="52" spans="1:50" x14ac:dyDescent="0.2">
      <c r="A52" s="17" t="s">
        <v>27</v>
      </c>
      <c r="B52" s="166"/>
      <c r="C52" s="167"/>
      <c r="D52" s="167"/>
      <c r="E52" s="167"/>
      <c r="F52" s="167"/>
      <c r="G52" s="167"/>
      <c r="H52" s="167"/>
      <c r="I52" s="168"/>
      <c r="J52" s="17">
        <f t="shared" ref="J52:P52" si="10">SUM(J42:J51)</f>
        <v>35</v>
      </c>
      <c r="K52" s="17">
        <f t="shared" si="10"/>
        <v>10</v>
      </c>
      <c r="L52" s="17">
        <f t="shared" si="10"/>
        <v>13</v>
      </c>
      <c r="M52" s="17">
        <f t="shared" si="10"/>
        <v>5</v>
      </c>
      <c r="N52" s="17">
        <f t="shared" si="10"/>
        <v>28</v>
      </c>
      <c r="O52" s="17">
        <f t="shared" si="10"/>
        <v>34</v>
      </c>
      <c r="P52" s="17">
        <f t="shared" si="10"/>
        <v>62</v>
      </c>
      <c r="Q52" s="28">
        <f>COUNTIF(Q42:Q51,"E")</f>
        <v>7</v>
      </c>
      <c r="R52" s="70">
        <f>COUNTIF(R42:R51,"C")</f>
        <v>0</v>
      </c>
      <c r="S52" s="70">
        <f>COUNTIF(S42:S51,"VP")</f>
        <v>2</v>
      </c>
      <c r="T52" s="98">
        <f>COUNTA(T42:T51)</f>
        <v>9</v>
      </c>
      <c r="U52" s="302" t="str">
        <f>IF(Q52&gt;=SUM(R52:S52),"Corect","E trebuie să fie cel puțin egal cu C+VP")</f>
        <v>Corect</v>
      </c>
      <c r="V52" s="303"/>
      <c r="W52" s="303"/>
    </row>
    <row r="53" spans="1:50" s="131" customFormat="1" x14ac:dyDescent="0.2">
      <c r="A53" s="313" t="s">
        <v>304</v>
      </c>
      <c r="B53" s="313"/>
      <c r="C53" s="313"/>
      <c r="D53" s="313"/>
      <c r="E53" s="313"/>
      <c r="F53" s="313"/>
      <c r="G53" s="313"/>
      <c r="H53" s="313"/>
      <c r="I53" s="313"/>
      <c r="J53" s="313"/>
      <c r="K53" s="313"/>
      <c r="L53" s="313"/>
      <c r="M53" s="313"/>
      <c r="N53" s="313"/>
      <c r="O53" s="313"/>
      <c r="P53" s="313"/>
      <c r="Q53" s="313"/>
      <c r="R53" s="313"/>
      <c r="S53" s="313"/>
      <c r="T53" s="313"/>
      <c r="U53" s="130"/>
    </row>
    <row r="54" spans="1:50" s="131" customFormat="1" x14ac:dyDescent="0.2">
      <c r="A54" s="314"/>
      <c r="B54" s="314"/>
      <c r="C54" s="314"/>
      <c r="D54" s="314"/>
      <c r="E54" s="314"/>
      <c r="F54" s="314"/>
      <c r="G54" s="314"/>
      <c r="H54" s="314"/>
      <c r="I54" s="314"/>
      <c r="J54" s="314"/>
      <c r="K54" s="314"/>
      <c r="L54" s="314"/>
      <c r="M54" s="314"/>
      <c r="N54" s="314"/>
      <c r="O54" s="314"/>
      <c r="P54" s="314"/>
      <c r="Q54" s="314"/>
      <c r="R54" s="314"/>
      <c r="S54" s="314"/>
      <c r="T54" s="314"/>
      <c r="U54" s="130"/>
    </row>
    <row r="55" spans="1:50" s="129" customFormat="1" x14ac:dyDescent="0.2">
      <c r="A55" s="131"/>
      <c r="B55" s="131"/>
      <c r="C55" s="131"/>
      <c r="D55" s="131"/>
      <c r="E55" s="131"/>
      <c r="F55" s="131"/>
      <c r="G55" s="131"/>
      <c r="H55" s="131"/>
      <c r="I55" s="131"/>
      <c r="J55" s="131"/>
      <c r="K55" s="131"/>
      <c r="L55" s="131"/>
      <c r="M55" s="131"/>
      <c r="N55" s="131"/>
      <c r="O55" s="131"/>
      <c r="P55" s="131"/>
      <c r="Q55" s="131"/>
      <c r="R55" s="131"/>
      <c r="S55" s="131"/>
      <c r="T55" s="131"/>
      <c r="U55" s="128"/>
    </row>
    <row r="56" spans="1:50" ht="16.5" customHeight="1" x14ac:dyDescent="0.2">
      <c r="A56" s="296" t="s">
        <v>45</v>
      </c>
      <c r="B56" s="296"/>
      <c r="C56" s="296"/>
      <c r="D56" s="296"/>
      <c r="E56" s="296"/>
      <c r="F56" s="296"/>
      <c r="G56" s="296"/>
      <c r="H56" s="296"/>
      <c r="I56" s="296"/>
      <c r="J56" s="296"/>
      <c r="K56" s="296"/>
      <c r="L56" s="296"/>
      <c r="M56" s="296"/>
      <c r="N56" s="296"/>
      <c r="O56" s="296"/>
      <c r="P56" s="296"/>
      <c r="Q56" s="296"/>
      <c r="R56" s="296"/>
      <c r="S56" s="296"/>
      <c r="T56" s="296"/>
    </row>
    <row r="57" spans="1:50" ht="26.25" customHeight="1" x14ac:dyDescent="0.2">
      <c r="A57" s="260" t="s">
        <v>29</v>
      </c>
      <c r="B57" s="233" t="s">
        <v>28</v>
      </c>
      <c r="C57" s="234"/>
      <c r="D57" s="234"/>
      <c r="E57" s="234"/>
      <c r="F57" s="234"/>
      <c r="G57" s="234"/>
      <c r="H57" s="234"/>
      <c r="I57" s="235"/>
      <c r="J57" s="228" t="s">
        <v>42</v>
      </c>
      <c r="K57" s="255" t="s">
        <v>26</v>
      </c>
      <c r="L57" s="258"/>
      <c r="M57" s="259"/>
      <c r="N57" s="255" t="s">
        <v>43</v>
      </c>
      <c r="O57" s="256"/>
      <c r="P57" s="257"/>
      <c r="Q57" s="255" t="s">
        <v>25</v>
      </c>
      <c r="R57" s="258"/>
      <c r="S57" s="259"/>
      <c r="T57" s="262" t="s">
        <v>24</v>
      </c>
      <c r="AV57" s="134" t="s">
        <v>308</v>
      </c>
      <c r="AW57" s="135"/>
      <c r="AX57" s="135"/>
    </row>
    <row r="58" spans="1:50" x14ac:dyDescent="0.2">
      <c r="A58" s="261"/>
      <c r="B58" s="236"/>
      <c r="C58" s="237"/>
      <c r="D58" s="237"/>
      <c r="E58" s="237"/>
      <c r="F58" s="237"/>
      <c r="G58" s="237"/>
      <c r="H58" s="237"/>
      <c r="I58" s="238"/>
      <c r="J58" s="229"/>
      <c r="K58" s="5" t="s">
        <v>30</v>
      </c>
      <c r="L58" s="5" t="s">
        <v>31</v>
      </c>
      <c r="M58" s="5" t="s">
        <v>32</v>
      </c>
      <c r="N58" s="51" t="s">
        <v>36</v>
      </c>
      <c r="O58" s="51" t="s">
        <v>7</v>
      </c>
      <c r="P58" s="51" t="s">
        <v>33</v>
      </c>
      <c r="Q58" s="51" t="s">
        <v>34</v>
      </c>
      <c r="R58" s="51" t="s">
        <v>30</v>
      </c>
      <c r="S58" s="51" t="s">
        <v>35</v>
      </c>
      <c r="T58" s="229"/>
    </row>
    <row r="59" spans="1:50" s="88" customFormat="1" ht="12.75" customHeight="1" x14ac:dyDescent="0.2">
      <c r="A59" s="318" t="s">
        <v>143</v>
      </c>
      <c r="B59" s="319"/>
      <c r="C59" s="319"/>
      <c r="D59" s="319"/>
      <c r="E59" s="319"/>
      <c r="F59" s="319"/>
      <c r="G59" s="319"/>
      <c r="H59" s="319"/>
      <c r="I59" s="319"/>
      <c r="J59" s="319"/>
      <c r="K59" s="319"/>
      <c r="L59" s="319"/>
      <c r="M59" s="319"/>
      <c r="N59" s="319"/>
      <c r="O59" s="319"/>
      <c r="P59" s="319"/>
      <c r="Q59" s="319"/>
      <c r="R59" s="319"/>
      <c r="S59" s="319"/>
      <c r="T59" s="320"/>
    </row>
    <row r="60" spans="1:50" ht="27" customHeight="1" x14ac:dyDescent="0.2">
      <c r="A60" s="107" t="s">
        <v>136</v>
      </c>
      <c r="B60" s="269" t="s">
        <v>230</v>
      </c>
      <c r="C60" s="270"/>
      <c r="D60" s="270"/>
      <c r="E60" s="270"/>
      <c r="F60" s="270"/>
      <c r="G60" s="270"/>
      <c r="H60" s="270"/>
      <c r="I60" s="271"/>
      <c r="J60" s="108">
        <v>6</v>
      </c>
      <c r="K60" s="108">
        <v>3</v>
      </c>
      <c r="L60" s="108">
        <v>2</v>
      </c>
      <c r="M60" s="108">
        <v>0</v>
      </c>
      <c r="N60" s="15">
        <f>K60+L60+M60</f>
        <v>5</v>
      </c>
      <c r="O60" s="16">
        <f>P60-N60</f>
        <v>6</v>
      </c>
      <c r="P60" s="16">
        <f>ROUND(PRODUCT(J60,25)/14,0)</f>
        <v>11</v>
      </c>
      <c r="Q60" s="109" t="s">
        <v>34</v>
      </c>
      <c r="R60" s="108"/>
      <c r="S60" s="110"/>
      <c r="T60" s="108" t="s">
        <v>40</v>
      </c>
    </row>
    <row r="61" spans="1:50" s="88" customFormat="1" ht="39" customHeight="1" x14ac:dyDescent="0.2">
      <c r="A61" s="107" t="s">
        <v>137</v>
      </c>
      <c r="B61" s="269" t="s">
        <v>225</v>
      </c>
      <c r="C61" s="270"/>
      <c r="D61" s="270"/>
      <c r="E61" s="270"/>
      <c r="F61" s="270"/>
      <c r="G61" s="270"/>
      <c r="H61" s="270"/>
      <c r="I61" s="271"/>
      <c r="J61" s="108">
        <v>6</v>
      </c>
      <c r="K61" s="108">
        <v>4</v>
      </c>
      <c r="L61" s="108">
        <v>3</v>
      </c>
      <c r="M61" s="108">
        <v>0</v>
      </c>
      <c r="N61" s="85">
        <f t="shared" ref="N61" si="11">K61+L61+M61</f>
        <v>7</v>
      </c>
      <c r="O61" s="16">
        <f t="shared" ref="O61" si="12">P61-N61</f>
        <v>4</v>
      </c>
      <c r="P61" s="16">
        <f t="shared" ref="P61" si="13">ROUND(PRODUCT(J61,25)/14,0)</f>
        <v>11</v>
      </c>
      <c r="Q61" s="109" t="s">
        <v>34</v>
      </c>
      <c r="R61" s="108"/>
      <c r="S61" s="110"/>
      <c r="T61" s="108" t="s">
        <v>40</v>
      </c>
    </row>
    <row r="62" spans="1:50" x14ac:dyDescent="0.2">
      <c r="A62" s="107" t="s">
        <v>138</v>
      </c>
      <c r="B62" s="280" t="s">
        <v>226</v>
      </c>
      <c r="C62" s="281"/>
      <c r="D62" s="281"/>
      <c r="E62" s="281"/>
      <c r="F62" s="281"/>
      <c r="G62" s="281"/>
      <c r="H62" s="281"/>
      <c r="I62" s="282"/>
      <c r="J62" s="108">
        <v>4</v>
      </c>
      <c r="K62" s="108">
        <v>2</v>
      </c>
      <c r="L62" s="108">
        <v>1</v>
      </c>
      <c r="M62" s="108">
        <v>0</v>
      </c>
      <c r="N62" s="15">
        <f t="shared" ref="N62:N68" si="14">K62+L62+M62</f>
        <v>3</v>
      </c>
      <c r="O62" s="16">
        <f t="shared" ref="O62:O68" si="15">P62-N62</f>
        <v>4</v>
      </c>
      <c r="P62" s="16">
        <f t="shared" ref="P62:P68" si="16">ROUND(PRODUCT(J62,25)/14,0)</f>
        <v>7</v>
      </c>
      <c r="Q62" s="109" t="s">
        <v>34</v>
      </c>
      <c r="R62" s="108"/>
      <c r="S62" s="110"/>
      <c r="T62" s="108" t="s">
        <v>39</v>
      </c>
    </row>
    <row r="63" spans="1:50" ht="12.75" customHeight="1" x14ac:dyDescent="0.2">
      <c r="A63" s="107" t="s">
        <v>139</v>
      </c>
      <c r="B63" s="280" t="s">
        <v>227</v>
      </c>
      <c r="C63" s="281"/>
      <c r="D63" s="281"/>
      <c r="E63" s="281"/>
      <c r="F63" s="281"/>
      <c r="G63" s="281"/>
      <c r="H63" s="281"/>
      <c r="I63" s="282"/>
      <c r="J63" s="108">
        <v>3</v>
      </c>
      <c r="K63" s="108">
        <v>0</v>
      </c>
      <c r="L63" s="108">
        <v>0</v>
      </c>
      <c r="M63" s="108">
        <v>2</v>
      </c>
      <c r="N63" s="15">
        <f t="shared" si="14"/>
        <v>2</v>
      </c>
      <c r="O63" s="16">
        <f t="shared" si="15"/>
        <v>3</v>
      </c>
      <c r="P63" s="16">
        <f t="shared" si="16"/>
        <v>5</v>
      </c>
      <c r="Q63" s="109" t="s">
        <v>34</v>
      </c>
      <c r="R63" s="108"/>
      <c r="S63" s="110"/>
      <c r="T63" s="108" t="s">
        <v>41</v>
      </c>
    </row>
    <row r="64" spans="1:50" x14ac:dyDescent="0.2">
      <c r="A64" s="107" t="s">
        <v>140</v>
      </c>
      <c r="B64" s="280" t="s">
        <v>228</v>
      </c>
      <c r="C64" s="281"/>
      <c r="D64" s="281"/>
      <c r="E64" s="281"/>
      <c r="F64" s="281"/>
      <c r="G64" s="281"/>
      <c r="H64" s="281"/>
      <c r="I64" s="282"/>
      <c r="J64" s="108">
        <v>3</v>
      </c>
      <c r="K64" s="108">
        <v>1</v>
      </c>
      <c r="L64" s="108">
        <v>0</v>
      </c>
      <c r="M64" s="108">
        <v>0</v>
      </c>
      <c r="N64" s="15">
        <f>K64+L64+M64</f>
        <v>1</v>
      </c>
      <c r="O64" s="16">
        <f>P64-N64</f>
        <v>4</v>
      </c>
      <c r="P64" s="16">
        <f>ROUND(PRODUCT(J64,25)/14,0)</f>
        <v>5</v>
      </c>
      <c r="Q64" s="109"/>
      <c r="R64" s="108" t="s">
        <v>30</v>
      </c>
      <c r="S64" s="110"/>
      <c r="T64" s="108" t="s">
        <v>41</v>
      </c>
    </row>
    <row r="65" spans="1:50" ht="24" customHeight="1" x14ac:dyDescent="0.2">
      <c r="A65" s="44" t="s">
        <v>92</v>
      </c>
      <c r="B65" s="329" t="s">
        <v>279</v>
      </c>
      <c r="C65" s="330"/>
      <c r="D65" s="330"/>
      <c r="E65" s="330"/>
      <c r="F65" s="330"/>
      <c r="G65" s="330"/>
      <c r="H65" s="330"/>
      <c r="I65" s="331"/>
      <c r="J65" s="44">
        <v>2</v>
      </c>
      <c r="K65" s="44">
        <v>0</v>
      </c>
      <c r="L65" s="44">
        <v>2</v>
      </c>
      <c r="M65" s="44">
        <v>0</v>
      </c>
      <c r="N65" s="44">
        <f t="shared" ref="N65" si="17">K65+L65+M65</f>
        <v>2</v>
      </c>
      <c r="O65" s="45">
        <f t="shared" ref="O65" si="18">P65-N65</f>
        <v>2</v>
      </c>
      <c r="P65" s="45">
        <f t="shared" ref="P65" si="19">ROUND(PRODUCT(J65,25)/14,0)</f>
        <v>4</v>
      </c>
      <c r="Q65" s="46"/>
      <c r="R65" s="44"/>
      <c r="S65" s="47" t="s">
        <v>35</v>
      </c>
      <c r="T65" s="44" t="s">
        <v>41</v>
      </c>
    </row>
    <row r="66" spans="1:50" s="88" customFormat="1" x14ac:dyDescent="0.2">
      <c r="A66" s="326" t="s">
        <v>144</v>
      </c>
      <c r="B66" s="327"/>
      <c r="C66" s="327"/>
      <c r="D66" s="327"/>
      <c r="E66" s="327"/>
      <c r="F66" s="327"/>
      <c r="G66" s="327"/>
      <c r="H66" s="327"/>
      <c r="I66" s="327"/>
      <c r="J66" s="327"/>
      <c r="K66" s="327"/>
      <c r="L66" s="327"/>
      <c r="M66" s="327"/>
      <c r="N66" s="327"/>
      <c r="O66" s="327"/>
      <c r="P66" s="327"/>
      <c r="Q66" s="327"/>
      <c r="R66" s="327"/>
      <c r="S66" s="327"/>
      <c r="T66" s="328"/>
    </row>
    <row r="67" spans="1:50" ht="27.95" customHeight="1" x14ac:dyDescent="0.2">
      <c r="A67" s="107" t="s">
        <v>141</v>
      </c>
      <c r="B67" s="269" t="s">
        <v>280</v>
      </c>
      <c r="C67" s="270"/>
      <c r="D67" s="270"/>
      <c r="E67" s="270"/>
      <c r="F67" s="270"/>
      <c r="G67" s="270"/>
      <c r="H67" s="270"/>
      <c r="I67" s="271"/>
      <c r="J67" s="108">
        <v>5</v>
      </c>
      <c r="K67" s="108">
        <v>2</v>
      </c>
      <c r="L67" s="108">
        <v>2</v>
      </c>
      <c r="M67" s="108">
        <v>0</v>
      </c>
      <c r="N67" s="15">
        <f t="shared" si="14"/>
        <v>4</v>
      </c>
      <c r="O67" s="16">
        <f t="shared" si="15"/>
        <v>5</v>
      </c>
      <c r="P67" s="16">
        <f t="shared" si="16"/>
        <v>9</v>
      </c>
      <c r="Q67" s="109" t="s">
        <v>34</v>
      </c>
      <c r="R67" s="108"/>
      <c r="S67" s="110"/>
      <c r="T67" s="108" t="s">
        <v>40</v>
      </c>
    </row>
    <row r="68" spans="1:50" ht="28.5" customHeight="1" x14ac:dyDescent="0.2">
      <c r="A68" s="107" t="s">
        <v>142</v>
      </c>
      <c r="B68" s="269" t="s">
        <v>229</v>
      </c>
      <c r="C68" s="270"/>
      <c r="D68" s="270"/>
      <c r="E68" s="270"/>
      <c r="F68" s="270"/>
      <c r="G68" s="270"/>
      <c r="H68" s="270"/>
      <c r="I68" s="271"/>
      <c r="J68" s="108">
        <v>6</v>
      </c>
      <c r="K68" s="108">
        <v>2</v>
      </c>
      <c r="L68" s="108">
        <v>1</v>
      </c>
      <c r="M68" s="108">
        <v>0</v>
      </c>
      <c r="N68" s="15">
        <f t="shared" si="14"/>
        <v>3</v>
      </c>
      <c r="O68" s="16">
        <f t="shared" si="15"/>
        <v>8</v>
      </c>
      <c r="P68" s="16">
        <f t="shared" si="16"/>
        <v>11</v>
      </c>
      <c r="Q68" s="109" t="s">
        <v>34</v>
      </c>
      <c r="R68" s="108"/>
      <c r="S68" s="110"/>
      <c r="T68" s="108" t="s">
        <v>40</v>
      </c>
    </row>
    <row r="69" spans="1:50" x14ac:dyDescent="0.2">
      <c r="A69" s="17" t="s">
        <v>27</v>
      </c>
      <c r="B69" s="166"/>
      <c r="C69" s="167"/>
      <c r="D69" s="167"/>
      <c r="E69" s="167"/>
      <c r="F69" s="167"/>
      <c r="G69" s="167"/>
      <c r="H69" s="167"/>
      <c r="I69" s="168"/>
      <c r="J69" s="17">
        <f t="shared" ref="J69:P69" si="20">SUM(J60:J68)</f>
        <v>35</v>
      </c>
      <c r="K69" s="17">
        <f t="shared" si="20"/>
        <v>14</v>
      </c>
      <c r="L69" s="17">
        <f t="shared" si="20"/>
        <v>11</v>
      </c>
      <c r="M69" s="17">
        <f t="shared" si="20"/>
        <v>2</v>
      </c>
      <c r="N69" s="17">
        <f t="shared" si="20"/>
        <v>27</v>
      </c>
      <c r="O69" s="17">
        <f t="shared" si="20"/>
        <v>36</v>
      </c>
      <c r="P69" s="17">
        <f t="shared" si="20"/>
        <v>63</v>
      </c>
      <c r="Q69" s="28">
        <f>COUNTIF(Q60:Q68,"E")</f>
        <v>6</v>
      </c>
      <c r="R69" s="28">
        <f>COUNTIF(R60:R68,"C")</f>
        <v>1</v>
      </c>
      <c r="S69" s="28">
        <f>COUNTIF(S60:S68,"VP")</f>
        <v>1</v>
      </c>
      <c r="T69" s="98">
        <f>COUNTA(T60:T68)</f>
        <v>8</v>
      </c>
      <c r="U69" s="304" t="str">
        <f>IF(Q69&gt;=SUM(R69:S69),"Corect","E trebuie să fie cel puțin egal cu C+VP")</f>
        <v>Corect</v>
      </c>
      <c r="V69" s="303"/>
      <c r="W69" s="303"/>
    </row>
    <row r="70" spans="1:50" s="131" customFormat="1" x14ac:dyDescent="0.2">
      <c r="A70" s="313" t="s">
        <v>305</v>
      </c>
      <c r="B70" s="313"/>
      <c r="C70" s="313"/>
      <c r="D70" s="313"/>
      <c r="E70" s="313"/>
      <c r="F70" s="313"/>
      <c r="G70" s="313"/>
      <c r="H70" s="313"/>
      <c r="I70" s="313"/>
      <c r="J70" s="313"/>
      <c r="K70" s="313"/>
      <c r="L70" s="313"/>
      <c r="M70" s="313"/>
      <c r="N70" s="313"/>
      <c r="O70" s="313"/>
      <c r="P70" s="313"/>
      <c r="Q70" s="313"/>
      <c r="R70" s="313"/>
      <c r="S70" s="313"/>
      <c r="T70" s="313"/>
      <c r="U70" s="130"/>
      <c r="AV70" s="134" t="s">
        <v>308</v>
      </c>
      <c r="AW70" s="135"/>
      <c r="AX70" s="135"/>
    </row>
    <row r="71" spans="1:50" s="131" customFormat="1" x14ac:dyDescent="0.2">
      <c r="A71" s="314"/>
      <c r="B71" s="314"/>
      <c r="C71" s="314"/>
      <c r="D71" s="314"/>
      <c r="E71" s="314"/>
      <c r="F71" s="314"/>
      <c r="G71" s="314"/>
      <c r="H71" s="314"/>
      <c r="I71" s="314"/>
      <c r="J71" s="314"/>
      <c r="K71" s="314"/>
      <c r="L71" s="314"/>
      <c r="M71" s="314"/>
      <c r="N71" s="314"/>
      <c r="O71" s="314"/>
      <c r="P71" s="314"/>
      <c r="Q71" s="314"/>
      <c r="R71" s="314"/>
      <c r="S71" s="314"/>
      <c r="T71" s="314"/>
      <c r="U71" s="130"/>
    </row>
    <row r="72" spans="1:50" s="129" customFormat="1" x14ac:dyDescent="0.2">
      <c r="A72" s="131"/>
      <c r="B72" s="131"/>
      <c r="C72" s="131"/>
      <c r="D72" s="131"/>
      <c r="E72" s="131"/>
      <c r="F72" s="131"/>
      <c r="G72" s="131"/>
      <c r="H72" s="131"/>
      <c r="I72" s="131"/>
      <c r="J72" s="131"/>
      <c r="K72" s="131"/>
      <c r="L72" s="131"/>
      <c r="M72" s="131"/>
      <c r="N72" s="131"/>
      <c r="O72" s="131"/>
      <c r="P72" s="131"/>
      <c r="Q72" s="131"/>
      <c r="R72" s="131"/>
      <c r="S72" s="131"/>
      <c r="T72" s="131"/>
      <c r="U72" s="128"/>
    </row>
    <row r="73" spans="1:50" ht="18" customHeight="1" x14ac:dyDescent="0.2">
      <c r="A73" s="296" t="s">
        <v>46</v>
      </c>
      <c r="B73" s="296"/>
      <c r="C73" s="296"/>
      <c r="D73" s="296"/>
      <c r="E73" s="296"/>
      <c r="F73" s="296"/>
      <c r="G73" s="296"/>
      <c r="H73" s="296"/>
      <c r="I73" s="296"/>
      <c r="J73" s="296"/>
      <c r="K73" s="296"/>
      <c r="L73" s="296"/>
      <c r="M73" s="296"/>
      <c r="N73" s="296"/>
      <c r="O73" s="296"/>
      <c r="P73" s="296"/>
      <c r="Q73" s="296"/>
      <c r="R73" s="296"/>
      <c r="S73" s="296"/>
      <c r="T73" s="296"/>
    </row>
    <row r="74" spans="1:50" ht="25.5" customHeight="1" x14ac:dyDescent="0.2">
      <c r="A74" s="260" t="s">
        <v>29</v>
      </c>
      <c r="B74" s="233" t="s">
        <v>28</v>
      </c>
      <c r="C74" s="234"/>
      <c r="D74" s="234"/>
      <c r="E74" s="234"/>
      <c r="F74" s="234"/>
      <c r="G74" s="234"/>
      <c r="H74" s="234"/>
      <c r="I74" s="235"/>
      <c r="J74" s="228" t="s">
        <v>42</v>
      </c>
      <c r="K74" s="255" t="s">
        <v>26</v>
      </c>
      <c r="L74" s="258"/>
      <c r="M74" s="259"/>
      <c r="N74" s="255" t="s">
        <v>43</v>
      </c>
      <c r="O74" s="256"/>
      <c r="P74" s="257"/>
      <c r="Q74" s="255" t="s">
        <v>25</v>
      </c>
      <c r="R74" s="258"/>
      <c r="S74" s="259"/>
      <c r="T74" s="262" t="s">
        <v>24</v>
      </c>
    </row>
    <row r="75" spans="1:50" x14ac:dyDescent="0.2">
      <c r="A75" s="261"/>
      <c r="B75" s="236"/>
      <c r="C75" s="237"/>
      <c r="D75" s="237"/>
      <c r="E75" s="237"/>
      <c r="F75" s="237"/>
      <c r="G75" s="237"/>
      <c r="H75" s="237"/>
      <c r="I75" s="238"/>
      <c r="J75" s="229"/>
      <c r="K75" s="5" t="s">
        <v>30</v>
      </c>
      <c r="L75" s="5" t="s">
        <v>31</v>
      </c>
      <c r="M75" s="5" t="s">
        <v>32</v>
      </c>
      <c r="N75" s="51" t="s">
        <v>36</v>
      </c>
      <c r="O75" s="51" t="s">
        <v>7</v>
      </c>
      <c r="P75" s="51" t="s">
        <v>33</v>
      </c>
      <c r="Q75" s="51" t="s">
        <v>34</v>
      </c>
      <c r="R75" s="51" t="s">
        <v>30</v>
      </c>
      <c r="S75" s="51" t="s">
        <v>35</v>
      </c>
      <c r="T75" s="229"/>
    </row>
    <row r="76" spans="1:50" s="88" customFormat="1" x14ac:dyDescent="0.2">
      <c r="A76" s="318" t="s">
        <v>143</v>
      </c>
      <c r="B76" s="319"/>
      <c r="C76" s="319"/>
      <c r="D76" s="319"/>
      <c r="E76" s="319"/>
      <c r="F76" s="319"/>
      <c r="G76" s="319"/>
      <c r="H76" s="319"/>
      <c r="I76" s="319"/>
      <c r="J76" s="319"/>
      <c r="K76" s="319"/>
      <c r="L76" s="319"/>
      <c r="M76" s="319"/>
      <c r="N76" s="319"/>
      <c r="O76" s="319"/>
      <c r="P76" s="319"/>
      <c r="Q76" s="319"/>
      <c r="R76" s="319"/>
      <c r="S76" s="319"/>
      <c r="T76" s="320"/>
    </row>
    <row r="77" spans="1:50" ht="29.1" customHeight="1" x14ac:dyDescent="0.2">
      <c r="A77" s="35" t="s">
        <v>145</v>
      </c>
      <c r="B77" s="239" t="s">
        <v>231</v>
      </c>
      <c r="C77" s="240"/>
      <c r="D77" s="240"/>
      <c r="E77" s="240"/>
      <c r="F77" s="240"/>
      <c r="G77" s="240"/>
      <c r="H77" s="240"/>
      <c r="I77" s="241"/>
      <c r="J77" s="10">
        <v>4</v>
      </c>
      <c r="K77" s="10">
        <v>2</v>
      </c>
      <c r="L77" s="10">
        <v>1</v>
      </c>
      <c r="M77" s="10">
        <v>0</v>
      </c>
      <c r="N77" s="15">
        <f>K77+L77+M77</f>
        <v>3</v>
      </c>
      <c r="O77" s="16">
        <f>P77-N77</f>
        <v>4</v>
      </c>
      <c r="P77" s="16">
        <f>ROUND(PRODUCT(J77,25)/14,0)</f>
        <v>7</v>
      </c>
      <c r="Q77" s="19"/>
      <c r="R77" s="10" t="s">
        <v>30</v>
      </c>
      <c r="S77" s="20"/>
      <c r="T77" s="10" t="s">
        <v>40</v>
      </c>
    </row>
    <row r="78" spans="1:50" x14ac:dyDescent="0.2">
      <c r="A78" s="35" t="s">
        <v>146</v>
      </c>
      <c r="B78" s="242" t="s">
        <v>232</v>
      </c>
      <c r="C78" s="243"/>
      <c r="D78" s="243"/>
      <c r="E78" s="243"/>
      <c r="F78" s="243"/>
      <c r="G78" s="243"/>
      <c r="H78" s="243"/>
      <c r="I78" s="244"/>
      <c r="J78" s="10">
        <v>4</v>
      </c>
      <c r="K78" s="10">
        <v>2</v>
      </c>
      <c r="L78" s="10">
        <v>1</v>
      </c>
      <c r="M78" s="10">
        <v>0</v>
      </c>
      <c r="N78" s="15">
        <f t="shared" ref="N78:N86" si="21">K78+L78+M78</f>
        <v>3</v>
      </c>
      <c r="O78" s="16">
        <f t="shared" ref="O78:O86" si="22">P78-N78</f>
        <v>4</v>
      </c>
      <c r="P78" s="16">
        <f t="shared" ref="P78:P86" si="23">ROUND(PRODUCT(J78,25)/14,0)</f>
        <v>7</v>
      </c>
      <c r="Q78" s="19" t="s">
        <v>34</v>
      </c>
      <c r="R78" s="10"/>
      <c r="S78" s="20"/>
      <c r="T78" s="10" t="s">
        <v>40</v>
      </c>
    </row>
    <row r="79" spans="1:50" ht="26.45" customHeight="1" x14ac:dyDescent="0.2">
      <c r="A79" s="35" t="s">
        <v>147</v>
      </c>
      <c r="B79" s="239" t="s">
        <v>236</v>
      </c>
      <c r="C79" s="240"/>
      <c r="D79" s="240"/>
      <c r="E79" s="240"/>
      <c r="F79" s="240"/>
      <c r="G79" s="240"/>
      <c r="H79" s="240"/>
      <c r="I79" s="241"/>
      <c r="J79" s="10">
        <v>4</v>
      </c>
      <c r="K79" s="10">
        <v>2</v>
      </c>
      <c r="L79" s="10">
        <v>2</v>
      </c>
      <c r="M79" s="10">
        <v>0</v>
      </c>
      <c r="N79" s="15">
        <f t="shared" si="21"/>
        <v>4</v>
      </c>
      <c r="O79" s="16">
        <f t="shared" si="22"/>
        <v>3</v>
      </c>
      <c r="P79" s="16">
        <f t="shared" si="23"/>
        <v>7</v>
      </c>
      <c r="Q79" s="19" t="s">
        <v>34</v>
      </c>
      <c r="R79" s="10"/>
      <c r="S79" s="20"/>
      <c r="T79" s="10" t="s">
        <v>40</v>
      </c>
    </row>
    <row r="80" spans="1:50" s="88" customFormat="1" x14ac:dyDescent="0.2">
      <c r="A80" s="35" t="s">
        <v>148</v>
      </c>
      <c r="B80" s="122" t="s">
        <v>237</v>
      </c>
      <c r="C80" s="103"/>
      <c r="D80" s="103"/>
      <c r="E80" s="103"/>
      <c r="F80" s="103"/>
      <c r="G80" s="103"/>
      <c r="H80" s="103"/>
      <c r="I80" s="104"/>
      <c r="J80" s="10">
        <v>4</v>
      </c>
      <c r="K80" s="10">
        <v>2</v>
      </c>
      <c r="L80" s="10">
        <v>2</v>
      </c>
      <c r="M80" s="10">
        <v>0</v>
      </c>
      <c r="N80" s="85">
        <f t="shared" ref="N80:N81" si="24">K80+L80+M80</f>
        <v>4</v>
      </c>
      <c r="O80" s="16">
        <f t="shared" ref="O80:O81" si="25">P80-N80</f>
        <v>3</v>
      </c>
      <c r="P80" s="16">
        <f t="shared" ref="P80:P81" si="26">ROUND(PRODUCT(J80,25)/14,0)</f>
        <v>7</v>
      </c>
      <c r="Q80" s="19" t="s">
        <v>34</v>
      </c>
      <c r="R80" s="10"/>
      <c r="S80" s="20"/>
      <c r="T80" s="10" t="s">
        <v>39</v>
      </c>
    </row>
    <row r="81" spans="1:50" s="106" customFormat="1" x14ac:dyDescent="0.2">
      <c r="A81" s="112" t="s">
        <v>149</v>
      </c>
      <c r="B81" s="290" t="s">
        <v>233</v>
      </c>
      <c r="C81" s="291"/>
      <c r="D81" s="291"/>
      <c r="E81" s="291"/>
      <c r="F81" s="291"/>
      <c r="G81" s="291"/>
      <c r="H81" s="291"/>
      <c r="I81" s="292"/>
      <c r="J81" s="113">
        <v>3</v>
      </c>
      <c r="K81" s="113">
        <v>0</v>
      </c>
      <c r="L81" s="113">
        <v>0</v>
      </c>
      <c r="M81" s="113">
        <v>2</v>
      </c>
      <c r="N81" s="105">
        <f t="shared" si="24"/>
        <v>2</v>
      </c>
      <c r="O81" s="16">
        <f t="shared" si="25"/>
        <v>3</v>
      </c>
      <c r="P81" s="16">
        <f t="shared" si="26"/>
        <v>5</v>
      </c>
      <c r="Q81" s="114" t="s">
        <v>34</v>
      </c>
      <c r="R81" s="113"/>
      <c r="S81" s="115"/>
      <c r="T81" s="113" t="s">
        <v>41</v>
      </c>
    </row>
    <row r="82" spans="1:50" x14ac:dyDescent="0.2">
      <c r="A82" s="112" t="s">
        <v>150</v>
      </c>
      <c r="B82" s="290" t="s">
        <v>278</v>
      </c>
      <c r="C82" s="291"/>
      <c r="D82" s="291"/>
      <c r="E82" s="291"/>
      <c r="F82" s="291"/>
      <c r="G82" s="291"/>
      <c r="H82" s="291"/>
      <c r="I82" s="292"/>
      <c r="J82" s="113">
        <v>3</v>
      </c>
      <c r="K82" s="113">
        <v>0</v>
      </c>
      <c r="L82" s="113">
        <v>0</v>
      </c>
      <c r="M82" s="113">
        <v>2</v>
      </c>
      <c r="N82" s="15">
        <f t="shared" si="21"/>
        <v>2</v>
      </c>
      <c r="O82" s="16">
        <f t="shared" si="22"/>
        <v>3</v>
      </c>
      <c r="P82" s="16">
        <f t="shared" si="23"/>
        <v>5</v>
      </c>
      <c r="Q82" s="114"/>
      <c r="R82" s="113" t="s">
        <v>30</v>
      </c>
      <c r="S82" s="115"/>
      <c r="T82" s="113" t="s">
        <v>40</v>
      </c>
    </row>
    <row r="83" spans="1:50" x14ac:dyDescent="0.2">
      <c r="A83" s="112" t="s">
        <v>151</v>
      </c>
      <c r="B83" s="315" t="s">
        <v>234</v>
      </c>
      <c r="C83" s="316"/>
      <c r="D83" s="316"/>
      <c r="E83" s="316"/>
      <c r="F83" s="316"/>
      <c r="G83" s="316"/>
      <c r="H83" s="316"/>
      <c r="I83" s="317"/>
      <c r="J83" s="113">
        <v>3</v>
      </c>
      <c r="K83" s="113">
        <v>1</v>
      </c>
      <c r="L83" s="113">
        <v>1</v>
      </c>
      <c r="M83" s="113">
        <v>0</v>
      </c>
      <c r="N83" s="85">
        <f t="shared" si="21"/>
        <v>2</v>
      </c>
      <c r="O83" s="16">
        <f t="shared" si="22"/>
        <v>3</v>
      </c>
      <c r="P83" s="16">
        <f t="shared" si="23"/>
        <v>5</v>
      </c>
      <c r="Q83" s="114" t="s">
        <v>34</v>
      </c>
      <c r="R83" s="113"/>
      <c r="S83" s="115"/>
      <c r="T83" s="113" t="s">
        <v>40</v>
      </c>
    </row>
    <row r="84" spans="1:50" x14ac:dyDescent="0.2">
      <c r="A84" s="249" t="s">
        <v>154</v>
      </c>
      <c r="B84" s="250"/>
      <c r="C84" s="250"/>
      <c r="D84" s="250"/>
      <c r="E84" s="250"/>
      <c r="F84" s="250"/>
      <c r="G84" s="250"/>
      <c r="H84" s="250"/>
      <c r="I84" s="250"/>
      <c r="J84" s="250"/>
      <c r="K84" s="250"/>
      <c r="L84" s="250"/>
      <c r="M84" s="250"/>
      <c r="N84" s="250"/>
      <c r="O84" s="250"/>
      <c r="P84" s="250"/>
      <c r="Q84" s="250"/>
      <c r="R84" s="250"/>
      <c r="S84" s="250"/>
      <c r="T84" s="195"/>
    </row>
    <row r="85" spans="1:50" ht="40.5" customHeight="1" x14ac:dyDescent="0.2">
      <c r="A85" s="112" t="s">
        <v>152</v>
      </c>
      <c r="B85" s="263" t="s">
        <v>235</v>
      </c>
      <c r="C85" s="264"/>
      <c r="D85" s="264"/>
      <c r="E85" s="264"/>
      <c r="F85" s="264"/>
      <c r="G85" s="264"/>
      <c r="H85" s="264"/>
      <c r="I85" s="265"/>
      <c r="J85" s="113">
        <v>6</v>
      </c>
      <c r="K85" s="113">
        <v>2</v>
      </c>
      <c r="L85" s="113">
        <v>2</v>
      </c>
      <c r="M85" s="113">
        <v>0</v>
      </c>
      <c r="N85" s="15">
        <f t="shared" si="21"/>
        <v>4</v>
      </c>
      <c r="O85" s="16">
        <f t="shared" si="22"/>
        <v>7</v>
      </c>
      <c r="P85" s="16">
        <f t="shared" si="23"/>
        <v>11</v>
      </c>
      <c r="Q85" s="114" t="s">
        <v>34</v>
      </c>
      <c r="R85" s="113"/>
      <c r="S85" s="115"/>
      <c r="T85" s="113" t="s">
        <v>40</v>
      </c>
    </row>
    <row r="86" spans="1:50" ht="30.75" customHeight="1" x14ac:dyDescent="0.2">
      <c r="A86" s="112" t="s">
        <v>153</v>
      </c>
      <c r="B86" s="263" t="s">
        <v>238</v>
      </c>
      <c r="C86" s="264"/>
      <c r="D86" s="264"/>
      <c r="E86" s="264"/>
      <c r="F86" s="264"/>
      <c r="G86" s="264"/>
      <c r="H86" s="264"/>
      <c r="I86" s="265"/>
      <c r="J86" s="113">
        <v>5</v>
      </c>
      <c r="K86" s="113">
        <v>2</v>
      </c>
      <c r="L86" s="113">
        <v>2</v>
      </c>
      <c r="M86" s="113">
        <v>0</v>
      </c>
      <c r="N86" s="15">
        <f t="shared" si="21"/>
        <v>4</v>
      </c>
      <c r="O86" s="16">
        <f t="shared" si="22"/>
        <v>5</v>
      </c>
      <c r="P86" s="16">
        <f t="shared" si="23"/>
        <v>9</v>
      </c>
      <c r="Q86" s="114" t="s">
        <v>34</v>
      </c>
      <c r="R86" s="113"/>
      <c r="S86" s="115"/>
      <c r="T86" s="113" t="s">
        <v>40</v>
      </c>
    </row>
    <row r="87" spans="1:50" s="126" customFormat="1" x14ac:dyDescent="0.2">
      <c r="A87" s="121" t="s">
        <v>27</v>
      </c>
      <c r="B87" s="187"/>
      <c r="C87" s="188"/>
      <c r="D87" s="188"/>
      <c r="E87" s="188"/>
      <c r="F87" s="188"/>
      <c r="G87" s="188"/>
      <c r="H87" s="188"/>
      <c r="I87" s="189"/>
      <c r="J87" s="121">
        <f t="shared" ref="J87:P87" si="27">SUM(J77:J86)</f>
        <v>36</v>
      </c>
      <c r="K87" s="121">
        <f t="shared" si="27"/>
        <v>13</v>
      </c>
      <c r="L87" s="121">
        <f t="shared" si="27"/>
        <v>11</v>
      </c>
      <c r="M87" s="121">
        <f t="shared" si="27"/>
        <v>4</v>
      </c>
      <c r="N87" s="121">
        <f t="shared" si="27"/>
        <v>28</v>
      </c>
      <c r="O87" s="121">
        <f t="shared" si="27"/>
        <v>35</v>
      </c>
      <c r="P87" s="121">
        <f t="shared" si="27"/>
        <v>63</v>
      </c>
      <c r="Q87" s="121">
        <f>COUNTIF(Q77:Q86,"E")</f>
        <v>7</v>
      </c>
      <c r="R87" s="121">
        <f>COUNTIF(R77:R86,"C")</f>
        <v>2</v>
      </c>
      <c r="S87" s="121">
        <f>COUNTIF(S77:S86,"VP")</f>
        <v>0</v>
      </c>
      <c r="T87" s="125">
        <f>COUNTA(T77:T86)</f>
        <v>9</v>
      </c>
      <c r="U87" s="311" t="str">
        <f>IF(Q87&gt;=SUM(R87:S87),"Corect","E trebuie să fie cel puțin egal cu C+VP")</f>
        <v>Corect</v>
      </c>
      <c r="V87" s="312"/>
      <c r="W87" s="312"/>
    </row>
    <row r="88" spans="1:50" s="132" customFormat="1" x14ac:dyDescent="0.2">
      <c r="A88" s="313" t="s">
        <v>306</v>
      </c>
      <c r="B88" s="313"/>
      <c r="C88" s="313"/>
      <c r="D88" s="313"/>
      <c r="E88" s="313"/>
      <c r="F88" s="313"/>
      <c r="G88" s="313"/>
      <c r="H88" s="313"/>
      <c r="I88" s="313"/>
      <c r="J88" s="313"/>
      <c r="K88" s="313"/>
      <c r="L88" s="313"/>
      <c r="M88" s="313"/>
      <c r="N88" s="313"/>
      <c r="O88" s="313"/>
      <c r="P88" s="313"/>
      <c r="Q88" s="313"/>
      <c r="R88" s="313"/>
      <c r="S88" s="313"/>
      <c r="T88" s="313"/>
      <c r="U88" s="78"/>
      <c r="AV88" s="134" t="s">
        <v>308</v>
      </c>
      <c r="AW88" s="135"/>
      <c r="AX88" s="135"/>
    </row>
    <row r="89" spans="1:50" s="132" customFormat="1" x14ac:dyDescent="0.2">
      <c r="A89" s="314"/>
      <c r="B89" s="314"/>
      <c r="C89" s="314"/>
      <c r="D89" s="314"/>
      <c r="E89" s="314"/>
      <c r="F89" s="314"/>
      <c r="G89" s="314"/>
      <c r="H89" s="314"/>
      <c r="I89" s="314"/>
      <c r="J89" s="314"/>
      <c r="K89" s="314"/>
      <c r="L89" s="314"/>
      <c r="M89" s="314"/>
      <c r="N89" s="314"/>
      <c r="O89" s="314"/>
      <c r="P89" s="314"/>
      <c r="Q89" s="314"/>
      <c r="R89" s="314"/>
      <c r="S89" s="314"/>
      <c r="T89" s="314"/>
      <c r="U89" s="78"/>
    </row>
    <row r="90" spans="1:50" s="132" customFormat="1" x14ac:dyDescent="0.2">
      <c r="A90" s="136"/>
      <c r="B90" s="136"/>
      <c r="C90" s="136"/>
      <c r="D90" s="136"/>
      <c r="E90" s="136"/>
      <c r="F90" s="136"/>
      <c r="G90" s="136"/>
      <c r="H90" s="136"/>
      <c r="I90" s="136"/>
      <c r="J90" s="136"/>
      <c r="K90" s="136"/>
      <c r="L90" s="136"/>
      <c r="M90" s="136"/>
      <c r="N90" s="136"/>
      <c r="O90" s="136"/>
      <c r="P90" s="136"/>
      <c r="Q90" s="136"/>
      <c r="R90" s="136"/>
      <c r="S90" s="136"/>
      <c r="T90" s="136"/>
      <c r="U90" s="78"/>
    </row>
    <row r="91" spans="1:50" s="132" customFormat="1" x14ac:dyDescent="0.2">
      <c r="A91" s="131"/>
      <c r="B91" s="131"/>
      <c r="C91" s="131"/>
      <c r="D91" s="131"/>
      <c r="E91" s="131"/>
      <c r="F91" s="131"/>
      <c r="G91" s="131"/>
      <c r="H91" s="131"/>
      <c r="I91" s="131"/>
      <c r="J91" s="131"/>
      <c r="K91" s="131"/>
      <c r="L91" s="131"/>
      <c r="M91" s="131"/>
      <c r="N91" s="131"/>
      <c r="O91" s="131"/>
      <c r="P91" s="131"/>
      <c r="Q91" s="131"/>
      <c r="R91" s="131"/>
      <c r="S91" s="131"/>
      <c r="T91" s="131"/>
      <c r="U91" s="78"/>
    </row>
    <row r="92" spans="1:50" ht="18.75" customHeight="1" x14ac:dyDescent="0.2">
      <c r="A92" s="296" t="s">
        <v>47</v>
      </c>
      <c r="B92" s="296"/>
      <c r="C92" s="296"/>
      <c r="D92" s="296"/>
      <c r="E92" s="296"/>
      <c r="F92" s="296"/>
      <c r="G92" s="296"/>
      <c r="H92" s="296"/>
      <c r="I92" s="296"/>
      <c r="J92" s="296"/>
      <c r="K92" s="296"/>
      <c r="L92" s="296"/>
      <c r="M92" s="296"/>
      <c r="N92" s="296"/>
      <c r="O92" s="296"/>
      <c r="P92" s="296"/>
      <c r="Q92" s="296"/>
      <c r="R92" s="296"/>
      <c r="S92" s="296"/>
      <c r="T92" s="296"/>
    </row>
    <row r="93" spans="1:50" ht="24.75" customHeight="1" x14ac:dyDescent="0.2">
      <c r="A93" s="260" t="s">
        <v>29</v>
      </c>
      <c r="B93" s="233" t="s">
        <v>28</v>
      </c>
      <c r="C93" s="234"/>
      <c r="D93" s="234"/>
      <c r="E93" s="234"/>
      <c r="F93" s="234"/>
      <c r="G93" s="234"/>
      <c r="H93" s="234"/>
      <c r="I93" s="235"/>
      <c r="J93" s="228" t="s">
        <v>42</v>
      </c>
      <c r="K93" s="255" t="s">
        <v>26</v>
      </c>
      <c r="L93" s="258"/>
      <c r="M93" s="259"/>
      <c r="N93" s="255" t="s">
        <v>43</v>
      </c>
      <c r="O93" s="256"/>
      <c r="P93" s="257"/>
      <c r="Q93" s="255" t="s">
        <v>25</v>
      </c>
      <c r="R93" s="258"/>
      <c r="S93" s="259"/>
      <c r="T93" s="262" t="s">
        <v>24</v>
      </c>
    </row>
    <row r="94" spans="1:50" x14ac:dyDescent="0.2">
      <c r="A94" s="261"/>
      <c r="B94" s="236"/>
      <c r="C94" s="237"/>
      <c r="D94" s="237"/>
      <c r="E94" s="237"/>
      <c r="F94" s="237"/>
      <c r="G94" s="237"/>
      <c r="H94" s="237"/>
      <c r="I94" s="238"/>
      <c r="J94" s="229"/>
      <c r="K94" s="5" t="s">
        <v>30</v>
      </c>
      <c r="L94" s="5" t="s">
        <v>31</v>
      </c>
      <c r="M94" s="5" t="s">
        <v>32</v>
      </c>
      <c r="N94" s="51" t="s">
        <v>36</v>
      </c>
      <c r="O94" s="51" t="s">
        <v>7</v>
      </c>
      <c r="P94" s="51" t="s">
        <v>33</v>
      </c>
      <c r="Q94" s="51" t="s">
        <v>34</v>
      </c>
      <c r="R94" s="51" t="s">
        <v>30</v>
      </c>
      <c r="S94" s="51" t="s">
        <v>35</v>
      </c>
      <c r="T94" s="229"/>
    </row>
    <row r="95" spans="1:50" s="88" customFormat="1" x14ac:dyDescent="0.2">
      <c r="A95" s="318" t="s">
        <v>134</v>
      </c>
      <c r="B95" s="319"/>
      <c r="C95" s="319"/>
      <c r="D95" s="319"/>
      <c r="E95" s="319"/>
      <c r="F95" s="319"/>
      <c r="G95" s="319"/>
      <c r="H95" s="319"/>
      <c r="I95" s="319"/>
      <c r="J95" s="319"/>
      <c r="K95" s="319"/>
      <c r="L95" s="319"/>
      <c r="M95" s="319"/>
      <c r="N95" s="319"/>
      <c r="O95" s="319"/>
      <c r="P95" s="319"/>
      <c r="Q95" s="319"/>
      <c r="R95" s="319"/>
      <c r="S95" s="319"/>
      <c r="T95" s="320"/>
    </row>
    <row r="96" spans="1:50" ht="27.6" customHeight="1" x14ac:dyDescent="0.2">
      <c r="A96" s="112" t="s">
        <v>155</v>
      </c>
      <c r="B96" s="263" t="s">
        <v>239</v>
      </c>
      <c r="C96" s="264"/>
      <c r="D96" s="264"/>
      <c r="E96" s="264"/>
      <c r="F96" s="264"/>
      <c r="G96" s="264"/>
      <c r="H96" s="264"/>
      <c r="I96" s="265"/>
      <c r="J96" s="113">
        <v>3</v>
      </c>
      <c r="K96" s="113">
        <v>1</v>
      </c>
      <c r="L96" s="113">
        <v>2</v>
      </c>
      <c r="M96" s="113">
        <v>0</v>
      </c>
      <c r="N96" s="15">
        <f>K96+L96+M96</f>
        <v>3</v>
      </c>
      <c r="O96" s="16">
        <f>P96-N96</f>
        <v>2</v>
      </c>
      <c r="P96" s="16">
        <f>ROUND(PRODUCT(J96,25)/14,0)</f>
        <v>5</v>
      </c>
      <c r="Q96" s="114" t="s">
        <v>34</v>
      </c>
      <c r="R96" s="113"/>
      <c r="S96" s="115"/>
      <c r="T96" s="113" t="s">
        <v>40</v>
      </c>
    </row>
    <row r="97" spans="1:50" x14ac:dyDescent="0.2">
      <c r="A97" s="112" t="s">
        <v>156</v>
      </c>
      <c r="B97" s="290" t="s">
        <v>284</v>
      </c>
      <c r="C97" s="291"/>
      <c r="D97" s="291"/>
      <c r="E97" s="291"/>
      <c r="F97" s="291"/>
      <c r="G97" s="291"/>
      <c r="H97" s="291"/>
      <c r="I97" s="292"/>
      <c r="J97" s="113">
        <v>3</v>
      </c>
      <c r="K97" s="113">
        <v>1</v>
      </c>
      <c r="L97" s="113">
        <v>0</v>
      </c>
      <c r="M97" s="113">
        <v>0</v>
      </c>
      <c r="N97" s="15">
        <f t="shared" ref="N97:N104" si="28">K97+L97+M97</f>
        <v>1</v>
      </c>
      <c r="O97" s="16">
        <f t="shared" ref="O97:O104" si="29">P97-N97</f>
        <v>4</v>
      </c>
      <c r="P97" s="16">
        <f t="shared" ref="P97:P104" si="30">ROUND(PRODUCT(J97,25)/14,0)</f>
        <v>5</v>
      </c>
      <c r="Q97" s="114"/>
      <c r="R97" s="113" t="s">
        <v>30</v>
      </c>
      <c r="S97" s="115"/>
      <c r="T97" s="113" t="s">
        <v>40</v>
      </c>
    </row>
    <row r="98" spans="1:50" ht="25.5" customHeight="1" x14ac:dyDescent="0.2">
      <c r="A98" s="112" t="s">
        <v>157</v>
      </c>
      <c r="B98" s="263" t="s">
        <v>243</v>
      </c>
      <c r="C98" s="264"/>
      <c r="D98" s="264"/>
      <c r="E98" s="264"/>
      <c r="F98" s="264"/>
      <c r="G98" s="264"/>
      <c r="H98" s="264"/>
      <c r="I98" s="265"/>
      <c r="J98" s="113">
        <v>5</v>
      </c>
      <c r="K98" s="113">
        <v>3</v>
      </c>
      <c r="L98" s="113">
        <v>2</v>
      </c>
      <c r="M98" s="113">
        <v>0</v>
      </c>
      <c r="N98" s="15">
        <f t="shared" si="28"/>
        <v>5</v>
      </c>
      <c r="O98" s="16">
        <f t="shared" si="29"/>
        <v>4</v>
      </c>
      <c r="P98" s="16">
        <f t="shared" si="30"/>
        <v>9</v>
      </c>
      <c r="Q98" s="114" t="s">
        <v>34</v>
      </c>
      <c r="R98" s="113"/>
      <c r="S98" s="115"/>
      <c r="T98" s="113" t="s">
        <v>40</v>
      </c>
    </row>
    <row r="99" spans="1:50" x14ac:dyDescent="0.2">
      <c r="A99" s="112" t="s">
        <v>158</v>
      </c>
      <c r="B99" s="290" t="s">
        <v>244</v>
      </c>
      <c r="C99" s="291"/>
      <c r="D99" s="291"/>
      <c r="E99" s="291"/>
      <c r="F99" s="291"/>
      <c r="G99" s="291"/>
      <c r="H99" s="291"/>
      <c r="I99" s="292"/>
      <c r="J99" s="113">
        <v>4</v>
      </c>
      <c r="K99" s="113">
        <v>2</v>
      </c>
      <c r="L99" s="113">
        <v>2</v>
      </c>
      <c r="M99" s="113">
        <v>0</v>
      </c>
      <c r="N99" s="15">
        <f t="shared" si="28"/>
        <v>4</v>
      </c>
      <c r="O99" s="16">
        <f t="shared" si="29"/>
        <v>3</v>
      </c>
      <c r="P99" s="16">
        <f t="shared" si="30"/>
        <v>7</v>
      </c>
      <c r="Q99" s="114" t="s">
        <v>34</v>
      </c>
      <c r="R99" s="113"/>
      <c r="S99" s="115"/>
      <c r="T99" s="113" t="s">
        <v>39</v>
      </c>
    </row>
    <row r="100" spans="1:50" s="106" customFormat="1" x14ac:dyDescent="0.2">
      <c r="A100" s="112" t="s">
        <v>159</v>
      </c>
      <c r="B100" s="123" t="s">
        <v>240</v>
      </c>
      <c r="C100" s="116"/>
      <c r="D100" s="116"/>
      <c r="E100" s="116"/>
      <c r="F100" s="116"/>
      <c r="G100" s="116"/>
      <c r="H100" s="116"/>
      <c r="I100" s="117"/>
      <c r="J100" s="113">
        <v>3</v>
      </c>
      <c r="K100" s="113">
        <v>0</v>
      </c>
      <c r="L100" s="113">
        <v>0</v>
      </c>
      <c r="M100" s="113">
        <v>2</v>
      </c>
      <c r="N100" s="105">
        <f t="shared" si="28"/>
        <v>2</v>
      </c>
      <c r="O100" s="16">
        <f t="shared" si="29"/>
        <v>3</v>
      </c>
      <c r="P100" s="16">
        <f t="shared" si="30"/>
        <v>5</v>
      </c>
      <c r="Q100" s="114" t="s">
        <v>34</v>
      </c>
      <c r="R100" s="113"/>
      <c r="S100" s="115"/>
      <c r="T100" s="113" t="s">
        <v>41</v>
      </c>
    </row>
    <row r="101" spans="1:50" s="106" customFormat="1" x14ac:dyDescent="0.2">
      <c r="A101" s="112" t="s">
        <v>160</v>
      </c>
      <c r="B101" s="290" t="s">
        <v>241</v>
      </c>
      <c r="C101" s="291"/>
      <c r="D101" s="291"/>
      <c r="E101" s="291"/>
      <c r="F101" s="291"/>
      <c r="G101" s="291"/>
      <c r="H101" s="291"/>
      <c r="I101" s="292"/>
      <c r="J101" s="113">
        <v>3</v>
      </c>
      <c r="K101" s="113">
        <v>0</v>
      </c>
      <c r="L101" s="113">
        <v>0</v>
      </c>
      <c r="M101" s="113">
        <v>2</v>
      </c>
      <c r="N101" s="105">
        <f t="shared" si="28"/>
        <v>2</v>
      </c>
      <c r="O101" s="16">
        <f t="shared" si="29"/>
        <v>3</v>
      </c>
      <c r="P101" s="16">
        <f t="shared" si="30"/>
        <v>5</v>
      </c>
      <c r="Q101" s="114"/>
      <c r="R101" s="113" t="s">
        <v>30</v>
      </c>
      <c r="S101" s="115"/>
      <c r="T101" s="113" t="s">
        <v>40</v>
      </c>
    </row>
    <row r="102" spans="1:50" x14ac:dyDescent="0.2">
      <c r="A102" s="112" t="s">
        <v>161</v>
      </c>
      <c r="B102" s="315" t="s">
        <v>242</v>
      </c>
      <c r="C102" s="316"/>
      <c r="D102" s="316"/>
      <c r="E102" s="316"/>
      <c r="F102" s="316"/>
      <c r="G102" s="316"/>
      <c r="H102" s="316"/>
      <c r="I102" s="317"/>
      <c r="J102" s="113">
        <v>4</v>
      </c>
      <c r="K102" s="113">
        <v>2</v>
      </c>
      <c r="L102" s="113">
        <v>1</v>
      </c>
      <c r="M102" s="113">
        <v>0</v>
      </c>
      <c r="N102" s="15">
        <f t="shared" si="28"/>
        <v>3</v>
      </c>
      <c r="O102" s="16">
        <f t="shared" si="29"/>
        <v>4</v>
      </c>
      <c r="P102" s="16">
        <f t="shared" si="30"/>
        <v>7</v>
      </c>
      <c r="Q102" s="114"/>
      <c r="R102" s="113" t="s">
        <v>30</v>
      </c>
      <c r="S102" s="115"/>
      <c r="T102" s="113" t="s">
        <v>40</v>
      </c>
    </row>
    <row r="103" spans="1:50" x14ac:dyDescent="0.2">
      <c r="A103" s="249" t="s">
        <v>135</v>
      </c>
      <c r="B103" s="250"/>
      <c r="C103" s="250"/>
      <c r="D103" s="250"/>
      <c r="E103" s="250"/>
      <c r="F103" s="250"/>
      <c r="G103" s="250"/>
      <c r="H103" s="250"/>
      <c r="I103" s="250"/>
      <c r="J103" s="250"/>
      <c r="K103" s="250"/>
      <c r="L103" s="250"/>
      <c r="M103" s="250"/>
      <c r="N103" s="250"/>
      <c r="O103" s="250"/>
      <c r="P103" s="250"/>
      <c r="Q103" s="250"/>
      <c r="R103" s="250"/>
      <c r="S103" s="250"/>
      <c r="T103" s="195"/>
    </row>
    <row r="104" spans="1:50" ht="26.45" customHeight="1" x14ac:dyDescent="0.2">
      <c r="A104" s="112" t="s">
        <v>162</v>
      </c>
      <c r="B104" s="263" t="s">
        <v>281</v>
      </c>
      <c r="C104" s="264"/>
      <c r="D104" s="264"/>
      <c r="E104" s="264"/>
      <c r="F104" s="264"/>
      <c r="G104" s="264"/>
      <c r="H104" s="264"/>
      <c r="I104" s="265"/>
      <c r="J104" s="113">
        <v>5</v>
      </c>
      <c r="K104" s="113">
        <v>1</v>
      </c>
      <c r="L104" s="113">
        <v>2</v>
      </c>
      <c r="M104" s="113">
        <v>0</v>
      </c>
      <c r="N104" s="15">
        <f t="shared" si="28"/>
        <v>3</v>
      </c>
      <c r="O104" s="16">
        <f t="shared" si="29"/>
        <v>6</v>
      </c>
      <c r="P104" s="16">
        <f t="shared" si="30"/>
        <v>9</v>
      </c>
      <c r="Q104" s="114" t="s">
        <v>34</v>
      </c>
      <c r="R104" s="113"/>
      <c r="S104" s="115"/>
      <c r="T104" s="113" t="s">
        <v>40</v>
      </c>
    </row>
    <row r="105" spans="1:50" ht="25.5" customHeight="1" x14ac:dyDescent="0.2">
      <c r="A105" s="112" t="s">
        <v>163</v>
      </c>
      <c r="B105" s="263" t="s">
        <v>245</v>
      </c>
      <c r="C105" s="264"/>
      <c r="D105" s="264"/>
      <c r="E105" s="264"/>
      <c r="F105" s="264"/>
      <c r="G105" s="264"/>
      <c r="H105" s="264"/>
      <c r="I105" s="265"/>
      <c r="J105" s="113">
        <v>6</v>
      </c>
      <c r="K105" s="113">
        <v>3</v>
      </c>
      <c r="L105" s="113">
        <v>2</v>
      </c>
      <c r="M105" s="113">
        <v>0</v>
      </c>
      <c r="N105" s="15">
        <f>K105+L105+M105</f>
        <v>5</v>
      </c>
      <c r="O105" s="16">
        <f>P105-N105</f>
        <v>6</v>
      </c>
      <c r="P105" s="16">
        <f>ROUND(PRODUCT(J105,25)/14,0)</f>
        <v>11</v>
      </c>
      <c r="Q105" s="114" t="s">
        <v>34</v>
      </c>
      <c r="R105" s="113"/>
      <c r="S105" s="115"/>
      <c r="T105" s="113" t="s">
        <v>40</v>
      </c>
    </row>
    <row r="106" spans="1:50" x14ac:dyDescent="0.2">
      <c r="A106" s="17" t="s">
        <v>27</v>
      </c>
      <c r="B106" s="166"/>
      <c r="C106" s="167"/>
      <c r="D106" s="167"/>
      <c r="E106" s="167"/>
      <c r="F106" s="167"/>
      <c r="G106" s="167"/>
      <c r="H106" s="167"/>
      <c r="I106" s="168"/>
      <c r="J106" s="17">
        <f t="shared" ref="J106:P106" si="31">SUM(J96:J105)</f>
        <v>36</v>
      </c>
      <c r="K106" s="17">
        <f t="shared" si="31"/>
        <v>13</v>
      </c>
      <c r="L106" s="17">
        <f t="shared" si="31"/>
        <v>11</v>
      </c>
      <c r="M106" s="17">
        <f t="shared" si="31"/>
        <v>4</v>
      </c>
      <c r="N106" s="17">
        <f t="shared" si="31"/>
        <v>28</v>
      </c>
      <c r="O106" s="17">
        <f t="shared" si="31"/>
        <v>35</v>
      </c>
      <c r="P106" s="17">
        <f t="shared" si="31"/>
        <v>63</v>
      </c>
      <c r="Q106" s="17">
        <f>COUNTIF(Q96:Q105,"E")</f>
        <v>6</v>
      </c>
      <c r="R106" s="17">
        <f>COUNTIF(R96:R105,"C")</f>
        <v>3</v>
      </c>
      <c r="S106" s="17">
        <f>COUNTIF(S96:S105,"VP")</f>
        <v>0</v>
      </c>
      <c r="T106" s="98">
        <f>COUNTA(T96:T105)</f>
        <v>9</v>
      </c>
      <c r="U106" s="304" t="str">
        <f>IF(Q106&gt;=SUM(R106:S106),"Corect","E trebuie să fie cel puțin egal cu C+VP")</f>
        <v>Corect</v>
      </c>
      <c r="V106" s="303"/>
      <c r="W106" s="303"/>
    </row>
    <row r="107" spans="1:50" s="131" customFormat="1" x14ac:dyDescent="0.2">
      <c r="A107" s="313" t="s">
        <v>307</v>
      </c>
      <c r="B107" s="313"/>
      <c r="C107" s="313"/>
      <c r="D107" s="313"/>
      <c r="E107" s="313"/>
      <c r="F107" s="313"/>
      <c r="G107" s="313"/>
      <c r="H107" s="313"/>
      <c r="I107" s="313"/>
      <c r="J107" s="313"/>
      <c r="K107" s="313"/>
      <c r="L107" s="313"/>
      <c r="M107" s="313"/>
      <c r="N107" s="313"/>
      <c r="O107" s="313"/>
      <c r="P107" s="313"/>
      <c r="Q107" s="313"/>
      <c r="R107" s="313"/>
      <c r="S107" s="313"/>
      <c r="T107" s="313"/>
      <c r="U107" s="130"/>
      <c r="AV107" s="134" t="s">
        <v>308</v>
      </c>
      <c r="AW107" s="135"/>
      <c r="AX107" s="135"/>
    </row>
    <row r="108" spans="1:50" s="131" customFormat="1" x14ac:dyDescent="0.2">
      <c r="A108" s="314"/>
      <c r="B108" s="314"/>
      <c r="C108" s="314"/>
      <c r="D108" s="314"/>
      <c r="E108" s="314"/>
      <c r="F108" s="314"/>
      <c r="G108" s="314"/>
      <c r="H108" s="314"/>
      <c r="I108" s="314"/>
      <c r="J108" s="314"/>
      <c r="K108" s="314"/>
      <c r="L108" s="314"/>
      <c r="M108" s="314"/>
      <c r="N108" s="314"/>
      <c r="O108" s="314"/>
      <c r="P108" s="314"/>
      <c r="Q108" s="314"/>
      <c r="R108" s="314"/>
      <c r="S108" s="314"/>
      <c r="T108" s="314"/>
      <c r="U108" s="130"/>
    </row>
    <row r="110" spans="1:50" ht="18" customHeight="1" x14ac:dyDescent="0.2">
      <c r="A110" s="318" t="s">
        <v>48</v>
      </c>
      <c r="B110" s="319"/>
      <c r="C110" s="319"/>
      <c r="D110" s="319"/>
      <c r="E110" s="319"/>
      <c r="F110" s="319"/>
      <c r="G110" s="319"/>
      <c r="H110" s="319"/>
      <c r="I110" s="319"/>
      <c r="J110" s="319"/>
      <c r="K110" s="319"/>
      <c r="L110" s="319"/>
      <c r="M110" s="319"/>
      <c r="N110" s="319"/>
      <c r="O110" s="319"/>
      <c r="P110" s="319"/>
      <c r="Q110" s="319"/>
      <c r="R110" s="319"/>
      <c r="S110" s="319"/>
      <c r="T110" s="320"/>
    </row>
    <row r="111" spans="1:50" ht="25.5" customHeight="1" x14ac:dyDescent="0.2">
      <c r="A111" s="260" t="s">
        <v>29</v>
      </c>
      <c r="B111" s="233" t="s">
        <v>28</v>
      </c>
      <c r="C111" s="234"/>
      <c r="D111" s="234"/>
      <c r="E111" s="234"/>
      <c r="F111" s="234"/>
      <c r="G111" s="234"/>
      <c r="H111" s="234"/>
      <c r="I111" s="235"/>
      <c r="J111" s="228" t="s">
        <v>42</v>
      </c>
      <c r="K111" s="277" t="s">
        <v>26</v>
      </c>
      <c r="L111" s="278"/>
      <c r="M111" s="279"/>
      <c r="N111" s="255" t="s">
        <v>43</v>
      </c>
      <c r="O111" s="256"/>
      <c r="P111" s="257"/>
      <c r="Q111" s="255" t="s">
        <v>25</v>
      </c>
      <c r="R111" s="258"/>
      <c r="S111" s="259"/>
      <c r="T111" s="262" t="s">
        <v>24</v>
      </c>
    </row>
    <row r="112" spans="1:50" x14ac:dyDescent="0.2">
      <c r="A112" s="261"/>
      <c r="B112" s="236"/>
      <c r="C112" s="237"/>
      <c r="D112" s="237"/>
      <c r="E112" s="237"/>
      <c r="F112" s="237"/>
      <c r="G112" s="237"/>
      <c r="H112" s="237"/>
      <c r="I112" s="238"/>
      <c r="J112" s="229"/>
      <c r="K112" s="5" t="s">
        <v>30</v>
      </c>
      <c r="L112" s="5" t="s">
        <v>31</v>
      </c>
      <c r="M112" s="5" t="s">
        <v>32</v>
      </c>
      <c r="N112" s="51" t="s">
        <v>36</v>
      </c>
      <c r="O112" s="51" t="s">
        <v>7</v>
      </c>
      <c r="P112" s="51" t="s">
        <v>33</v>
      </c>
      <c r="Q112" s="51" t="s">
        <v>34</v>
      </c>
      <c r="R112" s="51" t="s">
        <v>30</v>
      </c>
      <c r="S112" s="51" t="s">
        <v>35</v>
      </c>
      <c r="T112" s="229"/>
    </row>
    <row r="113" spans="1:23" s="88" customFormat="1" x14ac:dyDescent="0.2">
      <c r="A113" s="318" t="s">
        <v>134</v>
      </c>
      <c r="B113" s="319"/>
      <c r="C113" s="319"/>
      <c r="D113" s="319"/>
      <c r="E113" s="319"/>
      <c r="F113" s="319"/>
      <c r="G113" s="319"/>
      <c r="H113" s="319"/>
      <c r="I113" s="319"/>
      <c r="J113" s="319"/>
      <c r="K113" s="319"/>
      <c r="L113" s="319"/>
      <c r="M113" s="319"/>
      <c r="N113" s="319"/>
      <c r="O113" s="319"/>
      <c r="P113" s="319"/>
      <c r="Q113" s="319"/>
      <c r="R113" s="319"/>
      <c r="S113" s="319"/>
      <c r="T113" s="320"/>
    </row>
    <row r="114" spans="1:23" ht="26.45" customHeight="1" x14ac:dyDescent="0.2">
      <c r="A114" s="35" t="s">
        <v>164</v>
      </c>
      <c r="B114" s="239" t="s">
        <v>252</v>
      </c>
      <c r="C114" s="240"/>
      <c r="D114" s="240"/>
      <c r="E114" s="240"/>
      <c r="F114" s="240"/>
      <c r="G114" s="240"/>
      <c r="H114" s="240"/>
      <c r="I114" s="241"/>
      <c r="J114" s="10">
        <v>6</v>
      </c>
      <c r="K114" s="10">
        <v>3</v>
      </c>
      <c r="L114" s="10">
        <v>2</v>
      </c>
      <c r="M114" s="10">
        <v>0</v>
      </c>
      <c r="N114" s="15">
        <f>K114+L114+M114</f>
        <v>5</v>
      </c>
      <c r="O114" s="16">
        <f>P114-N114</f>
        <v>6</v>
      </c>
      <c r="P114" s="16">
        <f>ROUND(PRODUCT(J114,25)/14,0)</f>
        <v>11</v>
      </c>
      <c r="Q114" s="19" t="s">
        <v>34</v>
      </c>
      <c r="R114" s="10"/>
      <c r="S114" s="20"/>
      <c r="T114" s="10" t="s">
        <v>40</v>
      </c>
    </row>
    <row r="115" spans="1:23" ht="25.5" customHeight="1" x14ac:dyDescent="0.2">
      <c r="A115" s="35" t="s">
        <v>165</v>
      </c>
      <c r="B115" s="269" t="s">
        <v>246</v>
      </c>
      <c r="C115" s="270"/>
      <c r="D115" s="270"/>
      <c r="E115" s="270"/>
      <c r="F115" s="270"/>
      <c r="G115" s="270"/>
      <c r="H115" s="270"/>
      <c r="I115" s="271"/>
      <c r="J115" s="10">
        <v>5</v>
      </c>
      <c r="K115" s="10">
        <v>2</v>
      </c>
      <c r="L115" s="10">
        <v>2</v>
      </c>
      <c r="M115" s="10">
        <v>0</v>
      </c>
      <c r="N115" s="15">
        <f t="shared" ref="N115:N120" si="32">K115+L115+M115</f>
        <v>4</v>
      </c>
      <c r="O115" s="16">
        <f t="shared" ref="O115:O120" si="33">P115-N115</f>
        <v>5</v>
      </c>
      <c r="P115" s="16">
        <f t="shared" ref="P115:P120" si="34">ROUND(PRODUCT(J115,25)/14,0)</f>
        <v>9</v>
      </c>
      <c r="Q115" s="19" t="s">
        <v>34</v>
      </c>
      <c r="R115" s="10"/>
      <c r="S115" s="20"/>
      <c r="T115" s="10" t="s">
        <v>40</v>
      </c>
    </row>
    <row r="116" spans="1:23" ht="25.5" customHeight="1" x14ac:dyDescent="0.2">
      <c r="A116" s="35" t="s">
        <v>166</v>
      </c>
      <c r="B116" s="239" t="s">
        <v>247</v>
      </c>
      <c r="C116" s="240"/>
      <c r="D116" s="240"/>
      <c r="E116" s="240"/>
      <c r="F116" s="240"/>
      <c r="G116" s="240"/>
      <c r="H116" s="240"/>
      <c r="I116" s="241"/>
      <c r="J116" s="10">
        <v>3</v>
      </c>
      <c r="K116" s="10">
        <v>0</v>
      </c>
      <c r="L116" s="10">
        <v>0</v>
      </c>
      <c r="M116" s="10">
        <v>1</v>
      </c>
      <c r="N116" s="15">
        <f t="shared" si="32"/>
        <v>1</v>
      </c>
      <c r="O116" s="16">
        <f t="shared" si="33"/>
        <v>4</v>
      </c>
      <c r="P116" s="16">
        <f t="shared" si="34"/>
        <v>5</v>
      </c>
      <c r="Q116" s="19"/>
      <c r="R116" s="10" t="s">
        <v>30</v>
      </c>
      <c r="S116" s="20"/>
      <c r="T116" s="10" t="s">
        <v>39</v>
      </c>
    </row>
    <row r="117" spans="1:23" x14ac:dyDescent="0.2">
      <c r="A117" s="35" t="s">
        <v>167</v>
      </c>
      <c r="B117" s="321" t="s">
        <v>248</v>
      </c>
      <c r="C117" s="322"/>
      <c r="D117" s="322"/>
      <c r="E117" s="322"/>
      <c r="F117" s="322"/>
      <c r="G117" s="322"/>
      <c r="H117" s="322"/>
      <c r="I117" s="323"/>
      <c r="J117" s="10">
        <v>4</v>
      </c>
      <c r="K117" s="10">
        <v>2</v>
      </c>
      <c r="L117" s="10">
        <v>2</v>
      </c>
      <c r="M117" s="10">
        <v>0</v>
      </c>
      <c r="N117" s="15">
        <f t="shared" si="32"/>
        <v>4</v>
      </c>
      <c r="O117" s="16">
        <f t="shared" si="33"/>
        <v>3</v>
      </c>
      <c r="P117" s="16">
        <f t="shared" si="34"/>
        <v>7</v>
      </c>
      <c r="Q117" s="19"/>
      <c r="R117" s="10" t="s">
        <v>30</v>
      </c>
      <c r="S117" s="20"/>
      <c r="T117" s="10" t="s">
        <v>40</v>
      </c>
    </row>
    <row r="118" spans="1:23" x14ac:dyDescent="0.2">
      <c r="A118" s="35" t="s">
        <v>168</v>
      </c>
      <c r="B118" s="245" t="s">
        <v>249</v>
      </c>
      <c r="C118" s="246"/>
      <c r="D118" s="246"/>
      <c r="E118" s="246"/>
      <c r="F118" s="246"/>
      <c r="G118" s="246"/>
      <c r="H118" s="246"/>
      <c r="I118" s="247"/>
      <c r="J118" s="10">
        <v>4</v>
      </c>
      <c r="K118" s="10">
        <v>2</v>
      </c>
      <c r="L118" s="10">
        <v>2</v>
      </c>
      <c r="M118" s="10">
        <v>0</v>
      </c>
      <c r="N118" s="15">
        <f t="shared" si="32"/>
        <v>4</v>
      </c>
      <c r="O118" s="16">
        <f t="shared" si="33"/>
        <v>3</v>
      </c>
      <c r="P118" s="16">
        <f t="shared" si="34"/>
        <v>7</v>
      </c>
      <c r="Q118" s="19" t="s">
        <v>34</v>
      </c>
      <c r="R118" s="10"/>
      <c r="S118" s="20"/>
      <c r="T118" s="10" t="s">
        <v>39</v>
      </c>
    </row>
    <row r="119" spans="1:23" x14ac:dyDescent="0.2">
      <c r="A119" s="249" t="s">
        <v>135</v>
      </c>
      <c r="B119" s="250"/>
      <c r="C119" s="250"/>
      <c r="D119" s="250"/>
      <c r="E119" s="250"/>
      <c r="F119" s="250"/>
      <c r="G119" s="250"/>
      <c r="H119" s="250"/>
      <c r="I119" s="250"/>
      <c r="J119" s="250"/>
      <c r="K119" s="250"/>
      <c r="L119" s="250"/>
      <c r="M119" s="250"/>
      <c r="N119" s="250"/>
      <c r="O119" s="250"/>
      <c r="P119" s="250"/>
      <c r="Q119" s="250"/>
      <c r="R119" s="250"/>
      <c r="S119" s="250"/>
      <c r="T119" s="195"/>
    </row>
    <row r="120" spans="1:23" x14ac:dyDescent="0.2">
      <c r="A120" s="35" t="s">
        <v>169</v>
      </c>
      <c r="B120" s="242" t="s">
        <v>253</v>
      </c>
      <c r="C120" s="243"/>
      <c r="D120" s="243"/>
      <c r="E120" s="243"/>
      <c r="F120" s="243"/>
      <c r="G120" s="243"/>
      <c r="H120" s="243"/>
      <c r="I120" s="244"/>
      <c r="J120" s="10">
        <v>4</v>
      </c>
      <c r="K120" s="10">
        <v>2</v>
      </c>
      <c r="L120" s="10">
        <v>1</v>
      </c>
      <c r="M120" s="10">
        <v>0</v>
      </c>
      <c r="N120" s="15">
        <f t="shared" si="32"/>
        <v>3</v>
      </c>
      <c r="O120" s="16">
        <f t="shared" si="33"/>
        <v>4</v>
      </c>
      <c r="P120" s="16">
        <f t="shared" si="34"/>
        <v>7</v>
      </c>
      <c r="Q120" s="19" t="s">
        <v>34</v>
      </c>
      <c r="R120" s="10"/>
      <c r="S120" s="20"/>
      <c r="T120" s="10" t="s">
        <v>40</v>
      </c>
    </row>
    <row r="121" spans="1:23" ht="27" customHeight="1" x14ac:dyDescent="0.2">
      <c r="A121" s="35" t="s">
        <v>170</v>
      </c>
      <c r="B121" s="239" t="s">
        <v>250</v>
      </c>
      <c r="C121" s="240"/>
      <c r="D121" s="240"/>
      <c r="E121" s="240"/>
      <c r="F121" s="240"/>
      <c r="G121" s="240"/>
      <c r="H121" s="240"/>
      <c r="I121" s="241"/>
      <c r="J121" s="10">
        <v>4</v>
      </c>
      <c r="K121" s="10">
        <v>1</v>
      </c>
      <c r="L121" s="10">
        <v>2</v>
      </c>
      <c r="M121" s="10">
        <v>0</v>
      </c>
      <c r="N121" s="15">
        <f>K121+L121+M121</f>
        <v>3</v>
      </c>
      <c r="O121" s="16">
        <f>P121-N121</f>
        <v>4</v>
      </c>
      <c r="P121" s="16">
        <f>ROUND(PRODUCT(J121,25)/14,0)</f>
        <v>7</v>
      </c>
      <c r="Q121" s="19" t="s">
        <v>34</v>
      </c>
      <c r="R121" s="10"/>
      <c r="S121" s="20"/>
      <c r="T121" s="10" t="s">
        <v>40</v>
      </c>
    </row>
    <row r="122" spans="1:23" x14ac:dyDescent="0.2">
      <c r="A122" s="35" t="s">
        <v>171</v>
      </c>
      <c r="B122" s="242" t="s">
        <v>251</v>
      </c>
      <c r="C122" s="243"/>
      <c r="D122" s="243"/>
      <c r="E122" s="243"/>
      <c r="F122" s="243"/>
      <c r="G122" s="243"/>
      <c r="H122" s="243"/>
      <c r="I122" s="244"/>
      <c r="J122" s="10">
        <v>3</v>
      </c>
      <c r="K122" s="10">
        <v>1</v>
      </c>
      <c r="L122" s="10">
        <v>2</v>
      </c>
      <c r="M122" s="10">
        <v>0</v>
      </c>
      <c r="N122" s="15">
        <f>K122+L122+M122</f>
        <v>3</v>
      </c>
      <c r="O122" s="16">
        <f>P122-N122</f>
        <v>2</v>
      </c>
      <c r="P122" s="16">
        <f>ROUND(PRODUCT(J122,25)/14,0)</f>
        <v>5</v>
      </c>
      <c r="Q122" s="19"/>
      <c r="R122" s="10" t="s">
        <v>30</v>
      </c>
      <c r="S122" s="20"/>
      <c r="T122" s="10" t="s">
        <v>40</v>
      </c>
    </row>
    <row r="123" spans="1:23" x14ac:dyDescent="0.2">
      <c r="A123" s="17" t="s">
        <v>27</v>
      </c>
      <c r="B123" s="166"/>
      <c r="C123" s="167"/>
      <c r="D123" s="167"/>
      <c r="E123" s="167"/>
      <c r="F123" s="167"/>
      <c r="G123" s="167"/>
      <c r="H123" s="167"/>
      <c r="I123" s="168"/>
      <c r="J123" s="17">
        <f t="shared" ref="J123:P123" si="35">SUM(J114:J122)</f>
        <v>33</v>
      </c>
      <c r="K123" s="17">
        <f t="shared" si="35"/>
        <v>13</v>
      </c>
      <c r="L123" s="17">
        <f t="shared" si="35"/>
        <v>13</v>
      </c>
      <c r="M123" s="17">
        <f t="shared" si="35"/>
        <v>1</v>
      </c>
      <c r="N123" s="17">
        <f t="shared" si="35"/>
        <v>27</v>
      </c>
      <c r="O123" s="17">
        <f t="shared" si="35"/>
        <v>31</v>
      </c>
      <c r="P123" s="17">
        <f t="shared" si="35"/>
        <v>58</v>
      </c>
      <c r="Q123" s="17">
        <f>COUNTIF(Q114:Q122,"E")</f>
        <v>5</v>
      </c>
      <c r="R123" s="17">
        <f>COUNTIF(R114:R122,"C")</f>
        <v>3</v>
      </c>
      <c r="S123" s="17">
        <f>COUNTIF(S114:S122,"VP")</f>
        <v>0</v>
      </c>
      <c r="T123" s="98">
        <f>COUNTA(T114:T122)</f>
        <v>8</v>
      </c>
      <c r="U123" s="304" t="str">
        <f>IF(Q123&gt;=SUM(R123:S123),"Corect","E trebuie să fie cel puțin egal cu C+VP")</f>
        <v>Corect</v>
      </c>
      <c r="V123" s="303"/>
      <c r="W123" s="303"/>
    </row>
    <row r="125" spans="1:23" ht="19.5" customHeight="1" x14ac:dyDescent="0.2">
      <c r="A125" s="318" t="s">
        <v>49</v>
      </c>
      <c r="B125" s="319"/>
      <c r="C125" s="319"/>
      <c r="D125" s="319"/>
      <c r="E125" s="319"/>
      <c r="F125" s="319"/>
      <c r="G125" s="319"/>
      <c r="H125" s="319"/>
      <c r="I125" s="319"/>
      <c r="J125" s="319"/>
      <c r="K125" s="319"/>
      <c r="L125" s="319"/>
      <c r="M125" s="319"/>
      <c r="N125" s="319"/>
      <c r="O125" s="319"/>
      <c r="P125" s="319"/>
      <c r="Q125" s="319"/>
      <c r="R125" s="319"/>
      <c r="S125" s="319"/>
      <c r="T125" s="320"/>
    </row>
    <row r="126" spans="1:23" ht="25.5" customHeight="1" x14ac:dyDescent="0.2">
      <c r="A126" s="260" t="s">
        <v>29</v>
      </c>
      <c r="B126" s="233" t="s">
        <v>28</v>
      </c>
      <c r="C126" s="234"/>
      <c r="D126" s="234"/>
      <c r="E126" s="234"/>
      <c r="F126" s="234"/>
      <c r="G126" s="234"/>
      <c r="H126" s="234"/>
      <c r="I126" s="235"/>
      <c r="J126" s="228" t="s">
        <v>42</v>
      </c>
      <c r="K126" s="277" t="s">
        <v>26</v>
      </c>
      <c r="L126" s="278"/>
      <c r="M126" s="279"/>
      <c r="N126" s="255" t="s">
        <v>43</v>
      </c>
      <c r="O126" s="256"/>
      <c r="P126" s="257"/>
      <c r="Q126" s="255" t="s">
        <v>25</v>
      </c>
      <c r="R126" s="258"/>
      <c r="S126" s="259"/>
      <c r="T126" s="262" t="s">
        <v>24</v>
      </c>
    </row>
    <row r="127" spans="1:23" x14ac:dyDescent="0.2">
      <c r="A127" s="261"/>
      <c r="B127" s="236"/>
      <c r="C127" s="237"/>
      <c r="D127" s="237"/>
      <c r="E127" s="237"/>
      <c r="F127" s="237"/>
      <c r="G127" s="237"/>
      <c r="H127" s="237"/>
      <c r="I127" s="238"/>
      <c r="J127" s="229"/>
      <c r="K127" s="5" t="s">
        <v>30</v>
      </c>
      <c r="L127" s="5" t="s">
        <v>31</v>
      </c>
      <c r="M127" s="5" t="s">
        <v>32</v>
      </c>
      <c r="N127" s="51" t="s">
        <v>36</v>
      </c>
      <c r="O127" s="51" t="s">
        <v>7</v>
      </c>
      <c r="P127" s="51" t="s">
        <v>33</v>
      </c>
      <c r="Q127" s="51" t="s">
        <v>34</v>
      </c>
      <c r="R127" s="51" t="s">
        <v>30</v>
      </c>
      <c r="S127" s="51" t="s">
        <v>35</v>
      </c>
      <c r="T127" s="229"/>
    </row>
    <row r="128" spans="1:23" s="88" customFormat="1" x14ac:dyDescent="0.2">
      <c r="A128" s="318" t="s">
        <v>134</v>
      </c>
      <c r="B128" s="319"/>
      <c r="C128" s="319"/>
      <c r="D128" s="319"/>
      <c r="E128" s="319"/>
      <c r="F128" s="319"/>
      <c r="G128" s="319"/>
      <c r="H128" s="319"/>
      <c r="I128" s="319"/>
      <c r="J128" s="319"/>
      <c r="K128" s="319"/>
      <c r="L128" s="319"/>
      <c r="M128" s="319"/>
      <c r="N128" s="319"/>
      <c r="O128" s="319"/>
      <c r="P128" s="319"/>
      <c r="Q128" s="319"/>
      <c r="R128" s="319"/>
      <c r="S128" s="319"/>
      <c r="T128" s="320"/>
    </row>
    <row r="129" spans="1:23" x14ac:dyDescent="0.2">
      <c r="A129" s="35" t="s">
        <v>172</v>
      </c>
      <c r="B129" s="242" t="s">
        <v>254</v>
      </c>
      <c r="C129" s="243"/>
      <c r="D129" s="243"/>
      <c r="E129" s="243"/>
      <c r="F129" s="243"/>
      <c r="G129" s="243"/>
      <c r="H129" s="243"/>
      <c r="I129" s="244"/>
      <c r="J129" s="10">
        <v>5</v>
      </c>
      <c r="K129" s="10">
        <v>2</v>
      </c>
      <c r="L129" s="10">
        <v>2</v>
      </c>
      <c r="M129" s="10">
        <v>0</v>
      </c>
      <c r="N129" s="15">
        <f>K129+L129+M129</f>
        <v>4</v>
      </c>
      <c r="O129" s="16">
        <f>P129-N129</f>
        <v>6</v>
      </c>
      <c r="P129" s="16">
        <f>ROUND(PRODUCT(J129,25)/12,0)</f>
        <v>10</v>
      </c>
      <c r="Q129" s="19" t="s">
        <v>34</v>
      </c>
      <c r="R129" s="10"/>
      <c r="S129" s="20"/>
      <c r="T129" s="10" t="s">
        <v>40</v>
      </c>
    </row>
    <row r="130" spans="1:23" ht="52.5" customHeight="1" x14ac:dyDescent="0.2">
      <c r="A130" s="35" t="s">
        <v>173</v>
      </c>
      <c r="B130" s="239" t="s">
        <v>259</v>
      </c>
      <c r="C130" s="240"/>
      <c r="D130" s="240"/>
      <c r="E130" s="240"/>
      <c r="F130" s="240"/>
      <c r="G130" s="240"/>
      <c r="H130" s="240"/>
      <c r="I130" s="241"/>
      <c r="J130" s="10">
        <v>6</v>
      </c>
      <c r="K130" s="10">
        <v>3</v>
      </c>
      <c r="L130" s="10">
        <v>2</v>
      </c>
      <c r="M130" s="10">
        <v>0</v>
      </c>
      <c r="N130" s="15">
        <f t="shared" ref="N130:N135" si="36">K130+L130+M130</f>
        <v>5</v>
      </c>
      <c r="O130" s="16">
        <f t="shared" ref="O130:O135" si="37">P130-N130</f>
        <v>8</v>
      </c>
      <c r="P130" s="16">
        <f t="shared" ref="P130:P137" si="38">ROUND(PRODUCT(J130,25)/12,0)</f>
        <v>13</v>
      </c>
      <c r="Q130" s="19" t="s">
        <v>34</v>
      </c>
      <c r="R130" s="10"/>
      <c r="S130" s="20"/>
      <c r="T130" s="10" t="s">
        <v>40</v>
      </c>
    </row>
    <row r="131" spans="1:23" ht="24.95" customHeight="1" x14ac:dyDescent="0.2">
      <c r="A131" s="35" t="s">
        <v>174</v>
      </c>
      <c r="B131" s="239" t="s">
        <v>255</v>
      </c>
      <c r="C131" s="240"/>
      <c r="D131" s="240"/>
      <c r="E131" s="240"/>
      <c r="F131" s="240"/>
      <c r="G131" s="240"/>
      <c r="H131" s="240"/>
      <c r="I131" s="241"/>
      <c r="J131" s="10">
        <v>3</v>
      </c>
      <c r="K131" s="10">
        <v>0</v>
      </c>
      <c r="L131" s="10">
        <v>0</v>
      </c>
      <c r="M131" s="10">
        <v>1</v>
      </c>
      <c r="N131" s="15">
        <f t="shared" si="36"/>
        <v>1</v>
      </c>
      <c r="O131" s="16">
        <f t="shared" si="37"/>
        <v>5</v>
      </c>
      <c r="P131" s="16">
        <f t="shared" si="38"/>
        <v>6</v>
      </c>
      <c r="Q131" s="19"/>
      <c r="R131" s="10" t="s">
        <v>30</v>
      </c>
      <c r="S131" s="20"/>
      <c r="T131" s="10" t="s">
        <v>39</v>
      </c>
    </row>
    <row r="132" spans="1:23" x14ac:dyDescent="0.2">
      <c r="A132" s="35" t="s">
        <v>175</v>
      </c>
      <c r="B132" s="242" t="s">
        <v>256</v>
      </c>
      <c r="C132" s="243"/>
      <c r="D132" s="243"/>
      <c r="E132" s="243"/>
      <c r="F132" s="243"/>
      <c r="G132" s="243"/>
      <c r="H132" s="243"/>
      <c r="I132" s="244"/>
      <c r="J132" s="10">
        <v>4</v>
      </c>
      <c r="K132" s="10">
        <v>2</v>
      </c>
      <c r="L132" s="10">
        <v>2</v>
      </c>
      <c r="M132" s="10">
        <v>0</v>
      </c>
      <c r="N132" s="15">
        <f t="shared" si="36"/>
        <v>4</v>
      </c>
      <c r="O132" s="16">
        <f t="shared" si="37"/>
        <v>4</v>
      </c>
      <c r="P132" s="16">
        <f t="shared" si="38"/>
        <v>8</v>
      </c>
      <c r="Q132" s="19"/>
      <c r="R132" s="10" t="s">
        <v>30</v>
      </c>
      <c r="S132" s="20"/>
      <c r="T132" s="10" t="s">
        <v>40</v>
      </c>
    </row>
    <row r="133" spans="1:23" x14ac:dyDescent="0.2">
      <c r="A133" s="35" t="s">
        <v>176</v>
      </c>
      <c r="B133" s="245" t="s">
        <v>257</v>
      </c>
      <c r="C133" s="246"/>
      <c r="D133" s="246"/>
      <c r="E133" s="246"/>
      <c r="F133" s="246"/>
      <c r="G133" s="246"/>
      <c r="H133" s="246"/>
      <c r="I133" s="247"/>
      <c r="J133" s="10">
        <v>4</v>
      </c>
      <c r="K133" s="10">
        <v>2</v>
      </c>
      <c r="L133" s="10">
        <v>2</v>
      </c>
      <c r="M133" s="10">
        <v>0</v>
      </c>
      <c r="N133" s="15">
        <f t="shared" si="36"/>
        <v>4</v>
      </c>
      <c r="O133" s="16">
        <f t="shared" si="37"/>
        <v>4</v>
      </c>
      <c r="P133" s="16">
        <f t="shared" si="38"/>
        <v>8</v>
      </c>
      <c r="Q133" s="19" t="s">
        <v>34</v>
      </c>
      <c r="R133" s="10"/>
      <c r="S133" s="20"/>
      <c r="T133" s="10" t="s">
        <v>39</v>
      </c>
    </row>
    <row r="134" spans="1:23" x14ac:dyDescent="0.2">
      <c r="A134" s="249" t="s">
        <v>135</v>
      </c>
      <c r="B134" s="250"/>
      <c r="C134" s="250"/>
      <c r="D134" s="250"/>
      <c r="E134" s="250"/>
      <c r="F134" s="250"/>
      <c r="G134" s="250"/>
      <c r="H134" s="250"/>
      <c r="I134" s="250"/>
      <c r="J134" s="250"/>
      <c r="K134" s="250"/>
      <c r="L134" s="250"/>
      <c r="M134" s="250"/>
      <c r="N134" s="250"/>
      <c r="O134" s="250"/>
      <c r="P134" s="250"/>
      <c r="Q134" s="250"/>
      <c r="R134" s="250"/>
      <c r="S134" s="250"/>
      <c r="T134" s="195"/>
    </row>
    <row r="135" spans="1:23" x14ac:dyDescent="0.2">
      <c r="A135" s="35" t="s">
        <v>177</v>
      </c>
      <c r="B135" s="242" t="s">
        <v>282</v>
      </c>
      <c r="C135" s="243"/>
      <c r="D135" s="243"/>
      <c r="E135" s="243"/>
      <c r="F135" s="243"/>
      <c r="G135" s="243"/>
      <c r="H135" s="243"/>
      <c r="I135" s="244"/>
      <c r="J135" s="10">
        <v>4</v>
      </c>
      <c r="K135" s="10">
        <v>1</v>
      </c>
      <c r="L135" s="10">
        <v>1</v>
      </c>
      <c r="M135" s="10">
        <v>0</v>
      </c>
      <c r="N135" s="15">
        <f t="shared" si="36"/>
        <v>2</v>
      </c>
      <c r="O135" s="16">
        <f t="shared" si="37"/>
        <v>6</v>
      </c>
      <c r="P135" s="16">
        <f t="shared" si="38"/>
        <v>8</v>
      </c>
      <c r="Q135" s="19" t="s">
        <v>34</v>
      </c>
      <c r="R135" s="10"/>
      <c r="S135" s="20"/>
      <c r="T135" s="10" t="s">
        <v>40</v>
      </c>
    </row>
    <row r="136" spans="1:23" ht="26.45" customHeight="1" x14ac:dyDescent="0.2">
      <c r="A136" s="35" t="s">
        <v>178</v>
      </c>
      <c r="B136" s="239" t="s">
        <v>260</v>
      </c>
      <c r="C136" s="240"/>
      <c r="D136" s="240"/>
      <c r="E136" s="240"/>
      <c r="F136" s="240"/>
      <c r="G136" s="240"/>
      <c r="H136" s="240"/>
      <c r="I136" s="241"/>
      <c r="J136" s="10">
        <v>4</v>
      </c>
      <c r="K136" s="10">
        <v>2</v>
      </c>
      <c r="L136" s="10">
        <v>1</v>
      </c>
      <c r="M136" s="10">
        <v>0</v>
      </c>
      <c r="N136" s="15">
        <f>K136+L136+M136</f>
        <v>3</v>
      </c>
      <c r="O136" s="16">
        <f>P136-N136</f>
        <v>5</v>
      </c>
      <c r="P136" s="16">
        <f t="shared" si="38"/>
        <v>8</v>
      </c>
      <c r="Q136" s="19" t="s">
        <v>34</v>
      </c>
      <c r="R136" s="10"/>
      <c r="S136" s="20"/>
      <c r="T136" s="10" t="s">
        <v>40</v>
      </c>
    </row>
    <row r="137" spans="1:23" x14ac:dyDescent="0.2">
      <c r="A137" s="35" t="s">
        <v>179</v>
      </c>
      <c r="B137" s="242" t="s">
        <v>258</v>
      </c>
      <c r="C137" s="243"/>
      <c r="D137" s="243"/>
      <c r="E137" s="243"/>
      <c r="F137" s="243"/>
      <c r="G137" s="243"/>
      <c r="H137" s="243"/>
      <c r="I137" s="244"/>
      <c r="J137" s="10">
        <v>3</v>
      </c>
      <c r="K137" s="10">
        <v>1</v>
      </c>
      <c r="L137" s="10">
        <v>2</v>
      </c>
      <c r="M137" s="10">
        <v>0</v>
      </c>
      <c r="N137" s="15">
        <f>K137+L137+M137</f>
        <v>3</v>
      </c>
      <c r="O137" s="16">
        <f>P137-N137</f>
        <v>3</v>
      </c>
      <c r="P137" s="16">
        <f t="shared" si="38"/>
        <v>6</v>
      </c>
      <c r="Q137" s="19"/>
      <c r="R137" s="10" t="s">
        <v>30</v>
      </c>
      <c r="S137" s="20"/>
      <c r="T137" s="10" t="s">
        <v>40</v>
      </c>
    </row>
    <row r="138" spans="1:23" x14ac:dyDescent="0.2">
      <c r="A138" s="17" t="s">
        <v>27</v>
      </c>
      <c r="B138" s="166"/>
      <c r="C138" s="167"/>
      <c r="D138" s="167"/>
      <c r="E138" s="167"/>
      <c r="F138" s="167"/>
      <c r="G138" s="167"/>
      <c r="H138" s="167"/>
      <c r="I138" s="168"/>
      <c r="J138" s="17">
        <f t="shared" ref="J138:P138" si="39">SUM(J129:J137)</f>
        <v>33</v>
      </c>
      <c r="K138" s="17">
        <f t="shared" si="39"/>
        <v>13</v>
      </c>
      <c r="L138" s="17">
        <f t="shared" si="39"/>
        <v>12</v>
      </c>
      <c r="M138" s="17">
        <f t="shared" si="39"/>
        <v>1</v>
      </c>
      <c r="N138" s="17">
        <f t="shared" si="39"/>
        <v>26</v>
      </c>
      <c r="O138" s="17">
        <f t="shared" si="39"/>
        <v>41</v>
      </c>
      <c r="P138" s="17">
        <f t="shared" si="39"/>
        <v>67</v>
      </c>
      <c r="Q138" s="17">
        <f>COUNTIF(Q129:Q137,"E")</f>
        <v>5</v>
      </c>
      <c r="R138" s="17">
        <f>COUNTIF(R129:R137,"C")</f>
        <v>3</v>
      </c>
      <c r="S138" s="17">
        <f>COUNTIF(S129:S137,"VP")</f>
        <v>0</v>
      </c>
      <c r="T138" s="98">
        <f>COUNTA(T129:T137)</f>
        <v>8</v>
      </c>
      <c r="U138" s="304" t="str">
        <f>IF(Q138&gt;=SUM(R138:S138),"Corect","E trebuie să fie cel puțin egal cu C+VP")</f>
        <v>Corect</v>
      </c>
      <c r="V138" s="303"/>
      <c r="W138" s="303"/>
    </row>
    <row r="139" spans="1:23" s="131" customFormat="1" x14ac:dyDescent="0.2">
      <c r="A139" s="50"/>
      <c r="B139" s="50"/>
      <c r="C139" s="50"/>
      <c r="D139" s="50"/>
      <c r="E139" s="50"/>
      <c r="F139" s="50"/>
      <c r="G139" s="50"/>
      <c r="H139" s="50"/>
      <c r="I139" s="50"/>
      <c r="J139" s="50"/>
      <c r="K139" s="50"/>
      <c r="L139" s="50"/>
      <c r="M139" s="50"/>
      <c r="N139" s="50"/>
      <c r="O139" s="50"/>
      <c r="P139" s="50"/>
      <c r="Q139" s="50"/>
      <c r="R139" s="50"/>
      <c r="S139" s="50"/>
      <c r="T139" s="133"/>
      <c r="U139" s="130"/>
    </row>
    <row r="140" spans="1:23" s="131" customFormat="1" x14ac:dyDescent="0.2">
      <c r="A140" s="50"/>
      <c r="B140" s="50"/>
      <c r="C140" s="50"/>
      <c r="D140" s="50"/>
      <c r="E140" s="50"/>
      <c r="F140" s="50"/>
      <c r="G140" s="50"/>
      <c r="H140" s="50"/>
      <c r="I140" s="50"/>
      <c r="J140" s="50"/>
      <c r="K140" s="50"/>
      <c r="L140" s="50"/>
      <c r="M140" s="50"/>
      <c r="N140" s="50"/>
      <c r="O140" s="50"/>
      <c r="P140" s="50"/>
      <c r="Q140" s="50"/>
      <c r="R140" s="50"/>
      <c r="S140" s="50"/>
      <c r="T140" s="133"/>
      <c r="U140" s="130"/>
    </row>
    <row r="141" spans="1:23" s="131" customFormat="1" x14ac:dyDescent="0.2">
      <c r="A141" s="50"/>
      <c r="B141" s="50"/>
      <c r="C141" s="50"/>
      <c r="D141" s="50"/>
      <c r="E141" s="50"/>
      <c r="F141" s="50"/>
      <c r="G141" s="50"/>
      <c r="H141" s="50"/>
      <c r="I141" s="50"/>
      <c r="J141" s="50"/>
      <c r="K141" s="50"/>
      <c r="L141" s="50"/>
      <c r="M141" s="50"/>
      <c r="N141" s="50"/>
      <c r="O141" s="50"/>
      <c r="P141" s="50"/>
      <c r="Q141" s="50"/>
      <c r="R141" s="50"/>
      <c r="S141" s="50"/>
      <c r="T141" s="133"/>
      <c r="U141" s="130"/>
    </row>
    <row r="142" spans="1:23" s="131" customFormat="1" x14ac:dyDescent="0.2">
      <c r="A142" s="50"/>
      <c r="B142" s="50"/>
      <c r="C142" s="50"/>
      <c r="D142" s="50"/>
      <c r="E142" s="50"/>
      <c r="F142" s="50"/>
      <c r="G142" s="50"/>
      <c r="H142" s="50"/>
      <c r="I142" s="50"/>
      <c r="J142" s="50"/>
      <c r="K142" s="50"/>
      <c r="L142" s="50"/>
      <c r="M142" s="50"/>
      <c r="N142" s="50"/>
      <c r="O142" s="50"/>
      <c r="P142" s="50"/>
      <c r="Q142" s="50"/>
      <c r="R142" s="50"/>
      <c r="S142" s="50"/>
      <c r="T142" s="133"/>
      <c r="U142" s="130"/>
    </row>
    <row r="143" spans="1:23" s="131" customFormat="1" x14ac:dyDescent="0.2">
      <c r="A143" s="50"/>
      <c r="B143" s="50"/>
      <c r="C143" s="50"/>
      <c r="D143" s="50"/>
      <c r="E143" s="50"/>
      <c r="F143" s="50"/>
      <c r="G143" s="50"/>
      <c r="H143" s="50"/>
      <c r="I143" s="50"/>
      <c r="J143" s="50"/>
      <c r="K143" s="50"/>
      <c r="L143" s="50"/>
      <c r="M143" s="50"/>
      <c r="N143" s="50"/>
      <c r="O143" s="50"/>
      <c r="P143" s="50"/>
      <c r="Q143" s="50"/>
      <c r="R143" s="50"/>
      <c r="S143" s="50"/>
      <c r="T143" s="133"/>
      <c r="U143" s="130"/>
    </row>
    <row r="144" spans="1:23" s="131" customFormat="1" x14ac:dyDescent="0.2">
      <c r="A144" s="50"/>
      <c r="B144" s="50"/>
      <c r="C144" s="50"/>
      <c r="D144" s="50"/>
      <c r="E144" s="50"/>
      <c r="F144" s="50"/>
      <c r="G144" s="50"/>
      <c r="H144" s="50"/>
      <c r="I144" s="50"/>
      <c r="J144" s="50"/>
      <c r="K144" s="50"/>
      <c r="L144" s="50"/>
      <c r="M144" s="50"/>
      <c r="N144" s="50"/>
      <c r="O144" s="50"/>
      <c r="P144" s="50"/>
      <c r="Q144" s="50"/>
      <c r="R144" s="50"/>
      <c r="S144" s="50"/>
      <c r="T144" s="133"/>
      <c r="U144" s="130"/>
    </row>
    <row r="145" spans="1:26" s="131" customFormat="1" x14ac:dyDescent="0.2">
      <c r="A145" s="50"/>
      <c r="B145" s="50"/>
      <c r="C145" s="50"/>
      <c r="D145" s="50"/>
      <c r="E145" s="50"/>
      <c r="F145" s="50"/>
      <c r="G145" s="50"/>
      <c r="H145" s="50"/>
      <c r="I145" s="50"/>
      <c r="J145" s="50"/>
      <c r="K145" s="50"/>
      <c r="L145" s="50"/>
      <c r="M145" s="50"/>
      <c r="N145" s="50"/>
      <c r="O145" s="50"/>
      <c r="P145" s="50"/>
      <c r="Q145" s="50"/>
      <c r="R145" s="50"/>
      <c r="S145" s="50"/>
      <c r="T145" s="133"/>
      <c r="U145" s="130"/>
    </row>
    <row r="146" spans="1:26" s="131" customFormat="1" x14ac:dyDescent="0.2">
      <c r="A146" s="50"/>
      <c r="B146" s="50"/>
      <c r="C146" s="50"/>
      <c r="D146" s="50"/>
      <c r="E146" s="50"/>
      <c r="F146" s="50"/>
      <c r="G146" s="50"/>
      <c r="H146" s="50"/>
      <c r="I146" s="50"/>
      <c r="J146" s="50"/>
      <c r="K146" s="50"/>
      <c r="L146" s="50"/>
      <c r="M146" s="50"/>
      <c r="N146" s="50"/>
      <c r="O146" s="50"/>
      <c r="P146" s="50"/>
      <c r="Q146" s="50"/>
      <c r="R146" s="50"/>
      <c r="S146" s="50"/>
      <c r="T146" s="133"/>
      <c r="U146" s="130"/>
    </row>
    <row r="147" spans="1:26" s="131" customFormat="1" x14ac:dyDescent="0.2">
      <c r="A147" s="50"/>
      <c r="B147" s="50"/>
      <c r="C147" s="50"/>
      <c r="D147" s="50"/>
      <c r="E147" s="50"/>
      <c r="F147" s="50"/>
      <c r="G147" s="50"/>
      <c r="H147" s="50"/>
      <c r="I147" s="50"/>
      <c r="J147" s="50"/>
      <c r="K147" s="50"/>
      <c r="L147" s="50"/>
      <c r="M147" s="50"/>
      <c r="N147" s="50"/>
      <c r="O147" s="50"/>
      <c r="P147" s="50"/>
      <c r="Q147" s="50"/>
      <c r="R147" s="50"/>
      <c r="S147" s="50"/>
      <c r="T147" s="133"/>
      <c r="U147" s="130"/>
    </row>
    <row r="148" spans="1:26" s="131" customFormat="1" x14ac:dyDescent="0.2">
      <c r="A148" s="50"/>
      <c r="B148" s="50"/>
      <c r="C148" s="50"/>
      <c r="D148" s="50"/>
      <c r="E148" s="50"/>
      <c r="F148" s="50"/>
      <c r="G148" s="50"/>
      <c r="H148" s="50"/>
      <c r="I148" s="50"/>
      <c r="J148" s="50"/>
      <c r="K148" s="50"/>
      <c r="L148" s="50"/>
      <c r="M148" s="50"/>
      <c r="N148" s="50"/>
      <c r="O148" s="50"/>
      <c r="P148" s="50"/>
      <c r="Q148" s="50"/>
      <c r="R148" s="50"/>
      <c r="S148" s="50"/>
      <c r="T148" s="133"/>
      <c r="U148" s="130"/>
    </row>
    <row r="149" spans="1:26" s="131" customFormat="1" x14ac:dyDescent="0.2">
      <c r="A149" s="50"/>
      <c r="B149" s="50"/>
      <c r="C149" s="50"/>
      <c r="D149" s="50"/>
      <c r="E149" s="50"/>
      <c r="F149" s="50"/>
      <c r="G149" s="50"/>
      <c r="H149" s="50"/>
      <c r="I149" s="50"/>
      <c r="J149" s="50"/>
      <c r="K149" s="50"/>
      <c r="L149" s="50"/>
      <c r="M149" s="50"/>
      <c r="N149" s="50"/>
      <c r="O149" s="50"/>
      <c r="P149" s="50"/>
      <c r="Q149" s="50"/>
      <c r="R149" s="50"/>
      <c r="S149" s="50"/>
      <c r="T149" s="133"/>
      <c r="U149" s="130"/>
    </row>
    <row r="150" spans="1:26" s="131" customFormat="1" x14ac:dyDescent="0.2">
      <c r="A150" s="50"/>
      <c r="B150" s="50"/>
      <c r="C150" s="50"/>
      <c r="D150" s="50"/>
      <c r="E150" s="50"/>
      <c r="F150" s="50"/>
      <c r="G150" s="50"/>
      <c r="H150" s="50"/>
      <c r="I150" s="50"/>
      <c r="J150" s="50"/>
      <c r="K150" s="50"/>
      <c r="L150" s="50"/>
      <c r="M150" s="50"/>
      <c r="N150" s="50"/>
      <c r="O150" s="50"/>
      <c r="P150" s="50"/>
      <c r="Q150" s="50"/>
      <c r="R150" s="50"/>
      <c r="S150" s="50"/>
      <c r="T150" s="133"/>
      <c r="U150" s="130"/>
    </row>
    <row r="151" spans="1:26" s="131" customFormat="1" x14ac:dyDescent="0.2">
      <c r="A151" s="50"/>
      <c r="B151" s="50"/>
      <c r="C151" s="50"/>
      <c r="D151" s="50"/>
      <c r="E151" s="50"/>
      <c r="F151" s="50"/>
      <c r="G151" s="50"/>
      <c r="H151" s="50"/>
      <c r="I151" s="50"/>
      <c r="J151" s="50"/>
      <c r="K151" s="50"/>
      <c r="L151" s="50"/>
      <c r="M151" s="50"/>
      <c r="N151" s="50"/>
      <c r="O151" s="50"/>
      <c r="P151" s="50"/>
      <c r="Q151" s="50"/>
      <c r="R151" s="50"/>
      <c r="S151" s="50"/>
      <c r="T151" s="133"/>
      <c r="U151" s="130"/>
    </row>
    <row r="152" spans="1:26" ht="18" customHeight="1" x14ac:dyDescent="0.2">
      <c r="A152" s="296" t="s">
        <v>50</v>
      </c>
      <c r="B152" s="296"/>
      <c r="C152" s="296"/>
      <c r="D152" s="296"/>
      <c r="E152" s="296"/>
      <c r="F152" s="296"/>
      <c r="G152" s="296"/>
      <c r="H152" s="296"/>
      <c r="I152" s="296"/>
      <c r="J152" s="296"/>
      <c r="K152" s="296"/>
      <c r="L152" s="296"/>
      <c r="M152" s="296"/>
      <c r="N152" s="296"/>
      <c r="O152" s="296"/>
      <c r="P152" s="296"/>
      <c r="Q152" s="296"/>
      <c r="R152" s="296"/>
      <c r="S152" s="296"/>
      <c r="T152" s="296"/>
      <c r="U152" s="75"/>
      <c r="V152" s="52"/>
      <c r="W152" s="52"/>
      <c r="X152" s="52"/>
      <c r="Y152" s="52"/>
    </row>
    <row r="153" spans="1:26" ht="27.75" customHeight="1" x14ac:dyDescent="0.2">
      <c r="A153" s="296" t="s">
        <v>29</v>
      </c>
      <c r="B153" s="233" t="s">
        <v>28</v>
      </c>
      <c r="C153" s="234"/>
      <c r="D153" s="234"/>
      <c r="E153" s="234"/>
      <c r="F153" s="234"/>
      <c r="G153" s="234"/>
      <c r="H153" s="234"/>
      <c r="I153" s="235"/>
      <c r="J153" s="248" t="s">
        <v>42</v>
      </c>
      <c r="K153" s="248" t="s">
        <v>26</v>
      </c>
      <c r="L153" s="248"/>
      <c r="M153" s="248"/>
      <c r="N153" s="248" t="s">
        <v>43</v>
      </c>
      <c r="O153" s="254"/>
      <c r="P153" s="254"/>
      <c r="Q153" s="248" t="s">
        <v>25</v>
      </c>
      <c r="R153" s="248"/>
      <c r="S153" s="248"/>
      <c r="T153" s="248" t="s">
        <v>24</v>
      </c>
      <c r="U153" s="75"/>
      <c r="V153" s="52"/>
      <c r="W153" s="52"/>
      <c r="X153" s="52"/>
      <c r="Y153" s="52"/>
    </row>
    <row r="154" spans="1:26" ht="12.75" customHeight="1" x14ac:dyDescent="0.2">
      <c r="A154" s="296"/>
      <c r="B154" s="236"/>
      <c r="C154" s="237"/>
      <c r="D154" s="237"/>
      <c r="E154" s="237"/>
      <c r="F154" s="237"/>
      <c r="G154" s="237"/>
      <c r="H154" s="237"/>
      <c r="I154" s="238"/>
      <c r="J154" s="248"/>
      <c r="K154" s="73" t="s">
        <v>30</v>
      </c>
      <c r="L154" s="73" t="s">
        <v>31</v>
      </c>
      <c r="M154" s="73" t="s">
        <v>32</v>
      </c>
      <c r="N154" s="73" t="s">
        <v>36</v>
      </c>
      <c r="O154" s="73" t="s">
        <v>7</v>
      </c>
      <c r="P154" s="73" t="s">
        <v>33</v>
      </c>
      <c r="Q154" s="73" t="s">
        <v>34</v>
      </c>
      <c r="R154" s="73" t="s">
        <v>30</v>
      </c>
      <c r="S154" s="73" t="s">
        <v>35</v>
      </c>
      <c r="T154" s="248"/>
      <c r="U154" s="75"/>
      <c r="V154" s="52"/>
      <c r="W154" s="52"/>
      <c r="X154" s="52"/>
      <c r="Y154" s="52"/>
    </row>
    <row r="155" spans="1:26" x14ac:dyDescent="0.2">
      <c r="A155" s="81" t="s">
        <v>130</v>
      </c>
      <c r="B155" s="154" t="s">
        <v>180</v>
      </c>
      <c r="C155" s="154"/>
      <c r="D155" s="154"/>
      <c r="E155" s="154"/>
      <c r="F155" s="154"/>
      <c r="G155" s="154"/>
      <c r="H155" s="154"/>
      <c r="I155" s="154"/>
      <c r="J155" s="154"/>
      <c r="K155" s="154"/>
      <c r="L155" s="154"/>
      <c r="M155" s="154"/>
      <c r="N155" s="154"/>
      <c r="O155" s="154"/>
      <c r="P155" s="154"/>
      <c r="Q155" s="154"/>
      <c r="R155" s="154"/>
      <c r="S155" s="154"/>
      <c r="T155" s="154"/>
      <c r="U155" s="75"/>
      <c r="V155" s="52"/>
      <c r="W155" s="52"/>
      <c r="X155" s="52"/>
      <c r="Y155" s="52"/>
    </row>
    <row r="156" spans="1:26" x14ac:dyDescent="0.2">
      <c r="A156" s="102" t="s">
        <v>181</v>
      </c>
      <c r="B156" s="141" t="s">
        <v>299</v>
      </c>
      <c r="C156" s="142"/>
      <c r="D156" s="142"/>
      <c r="E156" s="142"/>
      <c r="F156" s="142"/>
      <c r="G156" s="142"/>
      <c r="H156" s="142"/>
      <c r="I156" s="143"/>
      <c r="J156" s="21">
        <v>3</v>
      </c>
      <c r="K156" s="21">
        <v>0</v>
      </c>
      <c r="L156" s="21">
        <v>0</v>
      </c>
      <c r="M156" s="21">
        <v>2</v>
      </c>
      <c r="N156" s="16">
        <f>K156+L156+M156</f>
        <v>2</v>
      </c>
      <c r="O156" s="16">
        <f>P156-N156</f>
        <v>3</v>
      </c>
      <c r="P156" s="16">
        <f>ROUND(PRODUCT(J156,25)/14,0)</f>
        <v>5</v>
      </c>
      <c r="Q156" s="21"/>
      <c r="R156" s="21"/>
      <c r="S156" s="22" t="s">
        <v>35</v>
      </c>
      <c r="T156" s="10" t="s">
        <v>41</v>
      </c>
      <c r="U156" s="75"/>
      <c r="V156" s="52"/>
      <c r="W156" s="52"/>
      <c r="X156" s="52"/>
      <c r="Y156" s="52"/>
    </row>
    <row r="157" spans="1:26" x14ac:dyDescent="0.2">
      <c r="A157" s="102" t="s">
        <v>182</v>
      </c>
      <c r="B157" s="141" t="s">
        <v>287</v>
      </c>
      <c r="C157" s="142"/>
      <c r="D157" s="142"/>
      <c r="E157" s="142"/>
      <c r="F157" s="142"/>
      <c r="G157" s="142"/>
      <c r="H157" s="142"/>
      <c r="I157" s="143"/>
      <c r="J157" s="21">
        <v>3</v>
      </c>
      <c r="K157" s="21">
        <v>0</v>
      </c>
      <c r="L157" s="21">
        <v>0</v>
      </c>
      <c r="M157" s="21">
        <v>2</v>
      </c>
      <c r="N157" s="16">
        <f t="shared" ref="N157:N166" si="40">K157+L157+M157</f>
        <v>2</v>
      </c>
      <c r="O157" s="16">
        <f t="shared" ref="O157:O166" si="41">P157-N157</f>
        <v>3</v>
      </c>
      <c r="P157" s="16">
        <f t="shared" ref="P157:P166" si="42">ROUND(PRODUCT(J157,25)/14,0)</f>
        <v>5</v>
      </c>
      <c r="Q157" s="21"/>
      <c r="R157" s="21"/>
      <c r="S157" s="22" t="s">
        <v>35</v>
      </c>
      <c r="T157" s="10" t="s">
        <v>41</v>
      </c>
      <c r="U157" s="60"/>
      <c r="V157" s="56"/>
      <c r="W157" s="56"/>
      <c r="X157" s="56"/>
      <c r="Y157" s="60"/>
      <c r="Z157" s="48"/>
    </row>
    <row r="158" spans="1:26" ht="12.75" customHeight="1" x14ac:dyDescent="0.2">
      <c r="A158" s="81" t="s">
        <v>131</v>
      </c>
      <c r="B158" s="154" t="s">
        <v>183</v>
      </c>
      <c r="C158" s="154"/>
      <c r="D158" s="154"/>
      <c r="E158" s="154"/>
      <c r="F158" s="154"/>
      <c r="G158" s="154"/>
      <c r="H158" s="154"/>
      <c r="I158" s="154"/>
      <c r="J158" s="154"/>
      <c r="K158" s="154"/>
      <c r="L158" s="154"/>
      <c r="M158" s="154"/>
      <c r="N158" s="154"/>
      <c r="O158" s="154"/>
      <c r="P158" s="154"/>
      <c r="Q158" s="154"/>
      <c r="R158" s="154"/>
      <c r="S158" s="154"/>
      <c r="T158" s="154"/>
      <c r="U158" s="57"/>
      <c r="V158" s="57"/>
      <c r="W158" s="57"/>
      <c r="X158" s="57"/>
      <c r="Y158" s="57"/>
      <c r="Z158" s="48"/>
    </row>
    <row r="159" spans="1:26" ht="30" customHeight="1" x14ac:dyDescent="0.2">
      <c r="A159" s="102" t="s">
        <v>184</v>
      </c>
      <c r="B159" s="150" t="s">
        <v>261</v>
      </c>
      <c r="C159" s="151"/>
      <c r="D159" s="151"/>
      <c r="E159" s="151"/>
      <c r="F159" s="151"/>
      <c r="G159" s="151"/>
      <c r="H159" s="151"/>
      <c r="I159" s="152"/>
      <c r="J159" s="21">
        <v>3</v>
      </c>
      <c r="K159" s="21">
        <v>1</v>
      </c>
      <c r="L159" s="21">
        <v>1</v>
      </c>
      <c r="M159" s="21">
        <v>0</v>
      </c>
      <c r="N159" s="16">
        <f t="shared" si="40"/>
        <v>2</v>
      </c>
      <c r="O159" s="16">
        <f t="shared" si="41"/>
        <v>3</v>
      </c>
      <c r="P159" s="16">
        <f t="shared" si="42"/>
        <v>5</v>
      </c>
      <c r="Q159" s="21" t="s">
        <v>34</v>
      </c>
      <c r="R159" s="21"/>
      <c r="S159" s="22"/>
      <c r="T159" s="10" t="s">
        <v>40</v>
      </c>
      <c r="U159" s="57"/>
      <c r="V159" s="57"/>
      <c r="W159" s="57"/>
      <c r="X159" s="57"/>
      <c r="Y159" s="57"/>
      <c r="Z159" s="48"/>
    </row>
    <row r="160" spans="1:26" ht="27.6" customHeight="1" x14ac:dyDescent="0.2">
      <c r="A160" s="102" t="s">
        <v>185</v>
      </c>
      <c r="B160" s="150" t="s">
        <v>262</v>
      </c>
      <c r="C160" s="151"/>
      <c r="D160" s="151"/>
      <c r="E160" s="151"/>
      <c r="F160" s="151"/>
      <c r="G160" s="151"/>
      <c r="H160" s="151"/>
      <c r="I160" s="152"/>
      <c r="J160" s="22">
        <v>3</v>
      </c>
      <c r="K160" s="22">
        <v>1</v>
      </c>
      <c r="L160" s="22">
        <v>1</v>
      </c>
      <c r="M160" s="22">
        <v>0</v>
      </c>
      <c r="N160" s="127">
        <f>K160+L160+M160</f>
        <v>2</v>
      </c>
      <c r="O160" s="127">
        <f>P160-N160</f>
        <v>3</v>
      </c>
      <c r="P160" s="127">
        <f>ROUND(PRODUCT(J160,25)/14,0)</f>
        <v>5</v>
      </c>
      <c r="Q160" s="22" t="s">
        <v>34</v>
      </c>
      <c r="R160" s="22"/>
      <c r="S160" s="22"/>
      <c r="T160" s="20" t="s">
        <v>40</v>
      </c>
      <c r="U160" s="57"/>
      <c r="V160" s="57"/>
      <c r="W160" s="57"/>
      <c r="X160" s="57"/>
      <c r="Y160" s="57"/>
      <c r="Z160" s="48"/>
    </row>
    <row r="161" spans="1:26" x14ac:dyDescent="0.2">
      <c r="A161" s="81" t="s">
        <v>140</v>
      </c>
      <c r="B161" s="153" t="s">
        <v>187</v>
      </c>
      <c r="C161" s="153"/>
      <c r="D161" s="153"/>
      <c r="E161" s="153"/>
      <c r="F161" s="153"/>
      <c r="G161" s="153"/>
      <c r="H161" s="153"/>
      <c r="I161" s="153"/>
      <c r="J161" s="153"/>
      <c r="K161" s="153"/>
      <c r="L161" s="153"/>
      <c r="M161" s="153"/>
      <c r="N161" s="153"/>
      <c r="O161" s="153"/>
      <c r="P161" s="153"/>
      <c r="Q161" s="153"/>
      <c r="R161" s="153"/>
      <c r="S161" s="153"/>
      <c r="T161" s="153"/>
      <c r="U161" s="57"/>
      <c r="V161" s="57"/>
      <c r="W161" s="57"/>
      <c r="X161" s="57"/>
      <c r="Y161" s="57"/>
      <c r="Z161" s="48"/>
    </row>
    <row r="162" spans="1:26" ht="26.1" customHeight="1" x14ac:dyDescent="0.2">
      <c r="A162" s="102" t="s">
        <v>186</v>
      </c>
      <c r="B162" s="150" t="s">
        <v>300</v>
      </c>
      <c r="C162" s="151"/>
      <c r="D162" s="151"/>
      <c r="E162" s="151"/>
      <c r="F162" s="151"/>
      <c r="G162" s="151"/>
      <c r="H162" s="151"/>
      <c r="I162" s="152"/>
      <c r="J162" s="22">
        <v>3</v>
      </c>
      <c r="K162" s="22">
        <v>1</v>
      </c>
      <c r="L162" s="22">
        <v>0</v>
      </c>
      <c r="M162" s="22">
        <v>0</v>
      </c>
      <c r="N162" s="127">
        <f t="shared" si="40"/>
        <v>1</v>
      </c>
      <c r="O162" s="127">
        <f t="shared" si="41"/>
        <v>4</v>
      </c>
      <c r="P162" s="127">
        <f t="shared" si="42"/>
        <v>5</v>
      </c>
      <c r="Q162" s="22"/>
      <c r="R162" s="22" t="s">
        <v>30</v>
      </c>
      <c r="S162" s="22"/>
      <c r="T162" s="20" t="s">
        <v>41</v>
      </c>
      <c r="U162" s="57"/>
      <c r="V162" s="57"/>
      <c r="W162" s="57"/>
      <c r="X162" s="57"/>
      <c r="Y162" s="57"/>
      <c r="Z162" s="48"/>
    </row>
    <row r="163" spans="1:26" ht="27" customHeight="1" x14ac:dyDescent="0.2">
      <c r="A163" s="102" t="s">
        <v>188</v>
      </c>
      <c r="B163" s="150" t="s">
        <v>263</v>
      </c>
      <c r="C163" s="151"/>
      <c r="D163" s="151"/>
      <c r="E163" s="151"/>
      <c r="F163" s="151"/>
      <c r="G163" s="151"/>
      <c r="H163" s="151"/>
      <c r="I163" s="152"/>
      <c r="J163" s="21">
        <v>3</v>
      </c>
      <c r="K163" s="21">
        <v>1</v>
      </c>
      <c r="L163" s="21">
        <v>0</v>
      </c>
      <c r="M163" s="21">
        <v>0</v>
      </c>
      <c r="N163" s="16">
        <f t="shared" si="40"/>
        <v>1</v>
      </c>
      <c r="O163" s="16">
        <f t="shared" si="41"/>
        <v>4</v>
      </c>
      <c r="P163" s="16">
        <f t="shared" si="42"/>
        <v>5</v>
      </c>
      <c r="Q163" s="21"/>
      <c r="R163" s="21" t="s">
        <v>30</v>
      </c>
      <c r="S163" s="22"/>
      <c r="T163" s="10" t="s">
        <v>41</v>
      </c>
      <c r="U163" s="57"/>
      <c r="V163" s="57"/>
      <c r="W163" s="57"/>
      <c r="X163" s="57"/>
      <c r="Y163" s="57"/>
      <c r="Z163" s="48"/>
    </row>
    <row r="164" spans="1:26" x14ac:dyDescent="0.2">
      <c r="A164" s="81" t="s">
        <v>151</v>
      </c>
      <c r="B164" s="140" t="s">
        <v>189</v>
      </c>
      <c r="C164" s="140"/>
      <c r="D164" s="140"/>
      <c r="E164" s="140"/>
      <c r="F164" s="140"/>
      <c r="G164" s="140"/>
      <c r="H164" s="140"/>
      <c r="I164" s="140"/>
      <c r="J164" s="140"/>
      <c r="K164" s="140"/>
      <c r="L164" s="140"/>
      <c r="M164" s="140"/>
      <c r="N164" s="140"/>
      <c r="O164" s="140"/>
      <c r="P164" s="140"/>
      <c r="Q164" s="140"/>
      <c r="R164" s="140"/>
      <c r="S164" s="140"/>
      <c r="T164" s="140"/>
      <c r="U164" s="57"/>
      <c r="V164" s="57"/>
      <c r="W164" s="57"/>
      <c r="X164" s="57"/>
      <c r="Y164" s="57"/>
      <c r="Z164" s="48"/>
    </row>
    <row r="165" spans="1:26" ht="26.1" customHeight="1" x14ac:dyDescent="0.2">
      <c r="A165" s="102" t="s">
        <v>190</v>
      </c>
      <c r="B165" s="150" t="s">
        <v>301</v>
      </c>
      <c r="C165" s="151"/>
      <c r="D165" s="151"/>
      <c r="E165" s="151"/>
      <c r="F165" s="151"/>
      <c r="G165" s="151"/>
      <c r="H165" s="151"/>
      <c r="I165" s="152"/>
      <c r="J165" s="21">
        <v>3</v>
      </c>
      <c r="K165" s="21">
        <v>1</v>
      </c>
      <c r="L165" s="21">
        <v>1</v>
      </c>
      <c r="M165" s="21">
        <v>0</v>
      </c>
      <c r="N165" s="16">
        <f t="shared" si="40"/>
        <v>2</v>
      </c>
      <c r="O165" s="16">
        <f t="shared" si="41"/>
        <v>3</v>
      </c>
      <c r="P165" s="16">
        <f t="shared" si="42"/>
        <v>5</v>
      </c>
      <c r="Q165" s="21" t="s">
        <v>34</v>
      </c>
      <c r="R165" s="21"/>
      <c r="S165" s="22"/>
      <c r="T165" s="10" t="s">
        <v>40</v>
      </c>
      <c r="U165" s="60"/>
      <c r="V165" s="56"/>
      <c r="W165" s="56"/>
      <c r="X165" s="56"/>
      <c r="Y165" s="60"/>
      <c r="Z165" s="48"/>
    </row>
    <row r="166" spans="1:26" ht="26.1" customHeight="1" x14ac:dyDescent="0.2">
      <c r="A166" s="102" t="s">
        <v>191</v>
      </c>
      <c r="B166" s="150" t="s">
        <v>264</v>
      </c>
      <c r="C166" s="151"/>
      <c r="D166" s="151"/>
      <c r="E166" s="151"/>
      <c r="F166" s="151"/>
      <c r="G166" s="151"/>
      <c r="H166" s="151"/>
      <c r="I166" s="152"/>
      <c r="J166" s="21">
        <v>3</v>
      </c>
      <c r="K166" s="21">
        <v>1</v>
      </c>
      <c r="L166" s="21">
        <v>1</v>
      </c>
      <c r="M166" s="21">
        <v>0</v>
      </c>
      <c r="N166" s="16">
        <f t="shared" si="40"/>
        <v>2</v>
      </c>
      <c r="O166" s="16">
        <f t="shared" si="41"/>
        <v>3</v>
      </c>
      <c r="P166" s="16">
        <f t="shared" si="42"/>
        <v>5</v>
      </c>
      <c r="Q166" s="21" t="s">
        <v>34</v>
      </c>
      <c r="R166" s="21"/>
      <c r="S166" s="22"/>
      <c r="T166" s="10" t="s">
        <v>40</v>
      </c>
      <c r="U166" s="57"/>
      <c r="V166" s="58"/>
      <c r="W166" s="58"/>
      <c r="X166" s="58"/>
      <c r="Y166" s="61"/>
      <c r="Z166" s="48"/>
    </row>
    <row r="167" spans="1:26" x14ac:dyDescent="0.2">
      <c r="A167" s="81" t="s">
        <v>161</v>
      </c>
      <c r="B167" s="140" t="s">
        <v>192</v>
      </c>
      <c r="C167" s="140"/>
      <c r="D167" s="140"/>
      <c r="E167" s="140"/>
      <c r="F167" s="140"/>
      <c r="G167" s="140"/>
      <c r="H167" s="140"/>
      <c r="I167" s="140"/>
      <c r="J167" s="140"/>
      <c r="K167" s="140"/>
      <c r="L167" s="140"/>
      <c r="M167" s="140"/>
      <c r="N167" s="140"/>
      <c r="O167" s="140"/>
      <c r="P167" s="140"/>
      <c r="Q167" s="140"/>
      <c r="R167" s="140"/>
      <c r="S167" s="140"/>
      <c r="T167" s="140"/>
      <c r="U167" s="61"/>
      <c r="V167" s="58"/>
      <c r="W167" s="58"/>
      <c r="X167" s="58"/>
      <c r="Y167" s="61"/>
      <c r="Z167" s="48"/>
    </row>
    <row r="168" spans="1:26" x14ac:dyDescent="0.2">
      <c r="A168" s="102" t="s">
        <v>193</v>
      </c>
      <c r="B168" s="150" t="s">
        <v>271</v>
      </c>
      <c r="C168" s="151"/>
      <c r="D168" s="151"/>
      <c r="E168" s="151"/>
      <c r="F168" s="151"/>
      <c r="G168" s="151"/>
      <c r="H168" s="151"/>
      <c r="I168" s="152"/>
      <c r="J168" s="21">
        <v>4</v>
      </c>
      <c r="K168" s="21">
        <v>2</v>
      </c>
      <c r="L168" s="21">
        <v>1</v>
      </c>
      <c r="M168" s="21">
        <v>0</v>
      </c>
      <c r="N168" s="16">
        <f>K168+L168+M168</f>
        <v>3</v>
      </c>
      <c r="O168" s="16">
        <f t="shared" ref="O168:O177" si="43">P168-N168</f>
        <v>4</v>
      </c>
      <c r="P168" s="16">
        <f t="shared" ref="P168:P169" si="44">ROUND(PRODUCT(J168,25)/14,0)</f>
        <v>7</v>
      </c>
      <c r="Q168" s="21"/>
      <c r="R168" s="21" t="s">
        <v>30</v>
      </c>
      <c r="S168" s="22"/>
      <c r="T168" s="10" t="s">
        <v>40</v>
      </c>
      <c r="U168" s="61"/>
      <c r="V168" s="58"/>
      <c r="W168" s="58"/>
      <c r="X168" s="58"/>
      <c r="Y168" s="61"/>
      <c r="Z168" s="48"/>
    </row>
    <row r="169" spans="1:26" x14ac:dyDescent="0.2">
      <c r="A169" s="102" t="s">
        <v>194</v>
      </c>
      <c r="B169" s="141" t="s">
        <v>265</v>
      </c>
      <c r="C169" s="142"/>
      <c r="D169" s="142"/>
      <c r="E169" s="142"/>
      <c r="F169" s="142"/>
      <c r="G169" s="142"/>
      <c r="H169" s="142"/>
      <c r="I169" s="143"/>
      <c r="J169" s="21">
        <v>4</v>
      </c>
      <c r="K169" s="21">
        <v>2</v>
      </c>
      <c r="L169" s="21">
        <v>1</v>
      </c>
      <c r="M169" s="21">
        <v>0</v>
      </c>
      <c r="N169" s="16">
        <f>K169+L169+M169</f>
        <v>3</v>
      </c>
      <c r="O169" s="16">
        <f t="shared" si="43"/>
        <v>4</v>
      </c>
      <c r="P169" s="16">
        <f t="shared" si="44"/>
        <v>7</v>
      </c>
      <c r="Q169" s="21"/>
      <c r="R169" s="21" t="s">
        <v>30</v>
      </c>
      <c r="S169" s="22"/>
      <c r="T169" s="10" t="s">
        <v>40</v>
      </c>
      <c r="U169" s="60"/>
      <c r="V169" s="56"/>
      <c r="W169" s="56"/>
      <c r="X169" s="56"/>
      <c r="Y169" s="60"/>
      <c r="Z169" s="48"/>
    </row>
    <row r="170" spans="1:26" ht="15" customHeight="1" x14ac:dyDescent="0.2">
      <c r="A170" s="81" t="s">
        <v>167</v>
      </c>
      <c r="B170" s="140" t="s">
        <v>195</v>
      </c>
      <c r="C170" s="140"/>
      <c r="D170" s="140"/>
      <c r="E170" s="140"/>
      <c r="F170" s="140"/>
      <c r="G170" s="140"/>
      <c r="H170" s="140"/>
      <c r="I170" s="140"/>
      <c r="J170" s="140"/>
      <c r="K170" s="140"/>
      <c r="L170" s="140"/>
      <c r="M170" s="140"/>
      <c r="N170" s="140"/>
      <c r="O170" s="140"/>
      <c r="P170" s="140"/>
      <c r="Q170" s="140"/>
      <c r="R170" s="140"/>
      <c r="S170" s="140"/>
      <c r="T170" s="140"/>
      <c r="U170" s="59"/>
      <c r="V170" s="59"/>
      <c r="W170" s="59"/>
      <c r="X170" s="59"/>
      <c r="Y170" s="59"/>
      <c r="Z170" s="48"/>
    </row>
    <row r="171" spans="1:26" x14ac:dyDescent="0.2">
      <c r="A171" s="102" t="s">
        <v>196</v>
      </c>
      <c r="B171" s="141" t="s">
        <v>272</v>
      </c>
      <c r="C171" s="142"/>
      <c r="D171" s="142"/>
      <c r="E171" s="142"/>
      <c r="F171" s="142"/>
      <c r="G171" s="142"/>
      <c r="H171" s="142"/>
      <c r="I171" s="143"/>
      <c r="J171" s="21">
        <v>4</v>
      </c>
      <c r="K171" s="21">
        <v>2</v>
      </c>
      <c r="L171" s="21">
        <v>2</v>
      </c>
      <c r="M171" s="21">
        <v>0</v>
      </c>
      <c r="N171" s="16">
        <f>K171+L171+M171</f>
        <v>4</v>
      </c>
      <c r="O171" s="16">
        <f>P171-N171</f>
        <v>3</v>
      </c>
      <c r="P171" s="16">
        <f>ROUND(PRODUCT(J171,25)/14,0)</f>
        <v>7</v>
      </c>
      <c r="Q171" s="21"/>
      <c r="R171" s="21" t="s">
        <v>30</v>
      </c>
      <c r="S171" s="22"/>
      <c r="T171" s="10" t="s">
        <v>40</v>
      </c>
      <c r="U171" s="59"/>
      <c r="V171" s="59"/>
      <c r="W171" s="59"/>
      <c r="X171" s="59"/>
      <c r="Y171" s="59"/>
      <c r="Z171" s="48"/>
    </row>
    <row r="172" spans="1:26" x14ac:dyDescent="0.2">
      <c r="A172" s="102" t="s">
        <v>197</v>
      </c>
      <c r="B172" s="141" t="s">
        <v>266</v>
      </c>
      <c r="C172" s="142"/>
      <c r="D172" s="142"/>
      <c r="E172" s="142"/>
      <c r="F172" s="142"/>
      <c r="G172" s="142"/>
      <c r="H172" s="142"/>
      <c r="I172" s="143"/>
      <c r="J172" s="21">
        <v>4</v>
      </c>
      <c r="K172" s="21">
        <v>2</v>
      </c>
      <c r="L172" s="21">
        <v>2</v>
      </c>
      <c r="M172" s="21">
        <v>0</v>
      </c>
      <c r="N172" s="16">
        <f>K172+L172+M172</f>
        <v>4</v>
      </c>
      <c r="O172" s="16">
        <f>P172-N172</f>
        <v>3</v>
      </c>
      <c r="P172" s="16">
        <f>ROUND(PRODUCT(J172,25)/14,0)</f>
        <v>7</v>
      </c>
      <c r="Q172" s="21"/>
      <c r="R172" s="21" t="s">
        <v>30</v>
      </c>
      <c r="S172" s="22"/>
      <c r="T172" s="10" t="s">
        <v>40</v>
      </c>
      <c r="U172" s="59"/>
      <c r="V172" s="59"/>
      <c r="W172" s="59"/>
      <c r="X172" s="59"/>
      <c r="Y172" s="59"/>
      <c r="Z172" s="48"/>
    </row>
    <row r="173" spans="1:26" x14ac:dyDescent="0.2">
      <c r="A173" s="81" t="s">
        <v>168</v>
      </c>
      <c r="B173" s="140" t="s">
        <v>198</v>
      </c>
      <c r="C173" s="140"/>
      <c r="D173" s="140"/>
      <c r="E173" s="140"/>
      <c r="F173" s="140"/>
      <c r="G173" s="140"/>
      <c r="H173" s="140"/>
      <c r="I173" s="140"/>
      <c r="J173" s="140"/>
      <c r="K173" s="140"/>
      <c r="L173" s="140"/>
      <c r="M173" s="140"/>
      <c r="N173" s="140"/>
      <c r="O173" s="140"/>
      <c r="P173" s="140"/>
      <c r="Q173" s="140"/>
      <c r="R173" s="140"/>
      <c r="S173" s="140"/>
      <c r="T173" s="140"/>
      <c r="U173" s="59"/>
      <c r="V173" s="59"/>
      <c r="W173" s="59"/>
      <c r="X173" s="59"/>
      <c r="Y173" s="59"/>
      <c r="Z173" s="48"/>
    </row>
    <row r="174" spans="1:26" x14ac:dyDescent="0.2">
      <c r="A174" s="102" t="s">
        <v>199</v>
      </c>
      <c r="B174" s="141" t="s">
        <v>267</v>
      </c>
      <c r="C174" s="142"/>
      <c r="D174" s="142"/>
      <c r="E174" s="142"/>
      <c r="F174" s="142"/>
      <c r="G174" s="142"/>
      <c r="H174" s="142"/>
      <c r="I174" s="143"/>
      <c r="J174" s="21">
        <v>4</v>
      </c>
      <c r="K174" s="21">
        <v>2</v>
      </c>
      <c r="L174" s="21">
        <v>2</v>
      </c>
      <c r="M174" s="21">
        <v>0</v>
      </c>
      <c r="N174" s="16">
        <f>K174+L174+M174</f>
        <v>4</v>
      </c>
      <c r="O174" s="16">
        <f>P174-N174</f>
        <v>3</v>
      </c>
      <c r="P174" s="16">
        <f>ROUND(PRODUCT(J174,25)/14,0)</f>
        <v>7</v>
      </c>
      <c r="Q174" s="21" t="s">
        <v>34</v>
      </c>
      <c r="R174" s="21"/>
      <c r="S174" s="22"/>
      <c r="T174" s="10" t="s">
        <v>39</v>
      </c>
      <c r="U174" s="59"/>
      <c r="V174" s="59"/>
      <c r="W174" s="59"/>
      <c r="X174" s="59"/>
      <c r="Y174" s="59"/>
      <c r="Z174" s="48"/>
    </row>
    <row r="175" spans="1:26" ht="15" customHeight="1" x14ac:dyDescent="0.2">
      <c r="A175" s="102" t="s">
        <v>200</v>
      </c>
      <c r="B175" s="141" t="s">
        <v>268</v>
      </c>
      <c r="C175" s="142"/>
      <c r="D175" s="142"/>
      <c r="E175" s="142"/>
      <c r="F175" s="142"/>
      <c r="G175" s="142"/>
      <c r="H175" s="142"/>
      <c r="I175" s="143"/>
      <c r="J175" s="21">
        <v>4</v>
      </c>
      <c r="K175" s="21">
        <v>2</v>
      </c>
      <c r="L175" s="21">
        <v>2</v>
      </c>
      <c r="M175" s="21">
        <v>0</v>
      </c>
      <c r="N175" s="16">
        <f>K175+L175+M175</f>
        <v>4</v>
      </c>
      <c r="O175" s="16">
        <f>P175-N175</f>
        <v>3</v>
      </c>
      <c r="P175" s="16">
        <f>ROUND(PRODUCT(J175,25)/14,0)</f>
        <v>7</v>
      </c>
      <c r="Q175" s="21" t="s">
        <v>34</v>
      </c>
      <c r="R175" s="21"/>
      <c r="S175" s="22"/>
      <c r="T175" s="10" t="s">
        <v>39</v>
      </c>
      <c r="U175" s="59"/>
      <c r="V175" s="59"/>
      <c r="W175" s="59"/>
      <c r="X175" s="59"/>
      <c r="Y175" s="59"/>
      <c r="Z175" s="48"/>
    </row>
    <row r="176" spans="1:26" x14ac:dyDescent="0.2">
      <c r="A176" s="81" t="s">
        <v>171</v>
      </c>
      <c r="B176" s="140" t="s">
        <v>201</v>
      </c>
      <c r="C176" s="140"/>
      <c r="D176" s="140"/>
      <c r="E176" s="140"/>
      <c r="F176" s="140"/>
      <c r="G176" s="140"/>
      <c r="H176" s="140"/>
      <c r="I176" s="140"/>
      <c r="J176" s="140"/>
      <c r="K176" s="140"/>
      <c r="L176" s="140"/>
      <c r="M176" s="140"/>
      <c r="N176" s="140"/>
      <c r="O176" s="140"/>
      <c r="P176" s="140"/>
      <c r="Q176" s="140"/>
      <c r="R176" s="140"/>
      <c r="S176" s="140"/>
      <c r="T176" s="140"/>
      <c r="U176" s="59"/>
      <c r="V176" s="59"/>
      <c r="W176" s="59"/>
      <c r="X176" s="59"/>
      <c r="Y176" s="59"/>
      <c r="Z176" s="48"/>
    </row>
    <row r="177" spans="1:54" x14ac:dyDescent="0.2">
      <c r="A177" s="102" t="s">
        <v>202</v>
      </c>
      <c r="B177" s="141" t="s">
        <v>272</v>
      </c>
      <c r="C177" s="142"/>
      <c r="D177" s="142"/>
      <c r="E177" s="142"/>
      <c r="F177" s="142"/>
      <c r="G177" s="142"/>
      <c r="H177" s="142"/>
      <c r="I177" s="143"/>
      <c r="J177" s="21">
        <v>3</v>
      </c>
      <c r="K177" s="21">
        <v>1</v>
      </c>
      <c r="L177" s="21">
        <v>2</v>
      </c>
      <c r="M177" s="21">
        <v>0</v>
      </c>
      <c r="N177" s="16">
        <f>K177+L177+M177</f>
        <v>3</v>
      </c>
      <c r="O177" s="16">
        <f t="shared" si="43"/>
        <v>2</v>
      </c>
      <c r="P177" s="16">
        <f>ROUND(PRODUCT(J177,25)/14,0)</f>
        <v>5</v>
      </c>
      <c r="Q177" s="21"/>
      <c r="R177" s="21" t="s">
        <v>30</v>
      </c>
      <c r="S177" s="22"/>
      <c r="T177" s="10" t="s">
        <v>40</v>
      </c>
      <c r="U177" s="59"/>
      <c r="V177" s="59"/>
      <c r="W177" s="59"/>
      <c r="X177" s="59"/>
      <c r="Y177" s="59"/>
      <c r="Z177" s="48"/>
    </row>
    <row r="178" spans="1:54" x14ac:dyDescent="0.2">
      <c r="A178" s="102" t="s">
        <v>203</v>
      </c>
      <c r="B178" s="141" t="s">
        <v>273</v>
      </c>
      <c r="C178" s="142"/>
      <c r="D178" s="142"/>
      <c r="E178" s="142"/>
      <c r="F178" s="142"/>
      <c r="G178" s="142"/>
      <c r="H178" s="142"/>
      <c r="I178" s="143"/>
      <c r="J178" s="21">
        <v>3</v>
      </c>
      <c r="K178" s="21">
        <v>1</v>
      </c>
      <c r="L178" s="21">
        <v>2</v>
      </c>
      <c r="M178" s="21">
        <v>0</v>
      </c>
      <c r="N178" s="16">
        <f>K178+L178+M178</f>
        <v>3</v>
      </c>
      <c r="O178" s="16">
        <f>P178-N178</f>
        <v>2</v>
      </c>
      <c r="P178" s="16">
        <f t="shared" ref="P178" si="45">ROUND(PRODUCT(J178,25)/14,0)</f>
        <v>5</v>
      </c>
      <c r="Q178" s="21"/>
      <c r="R178" s="21" t="s">
        <v>30</v>
      </c>
      <c r="S178" s="22"/>
      <c r="T178" s="10" t="s">
        <v>40</v>
      </c>
      <c r="U178" s="59"/>
      <c r="V178" s="59"/>
      <c r="W178" s="59"/>
      <c r="X178" s="59"/>
      <c r="Y178" s="59"/>
      <c r="Z178" s="48"/>
    </row>
    <row r="179" spans="1:54" x14ac:dyDescent="0.2">
      <c r="A179" s="81" t="s">
        <v>175</v>
      </c>
      <c r="B179" s="140" t="s">
        <v>204</v>
      </c>
      <c r="C179" s="140"/>
      <c r="D179" s="140"/>
      <c r="E179" s="140"/>
      <c r="F179" s="140"/>
      <c r="G179" s="140"/>
      <c r="H179" s="140"/>
      <c r="I179" s="140"/>
      <c r="J179" s="140"/>
      <c r="K179" s="140"/>
      <c r="L179" s="140"/>
      <c r="M179" s="140"/>
      <c r="N179" s="140"/>
      <c r="O179" s="140"/>
      <c r="P179" s="140"/>
      <c r="Q179" s="140"/>
      <c r="R179" s="140"/>
      <c r="S179" s="140"/>
      <c r="T179" s="140"/>
      <c r="U179" s="59"/>
      <c r="V179" s="59"/>
      <c r="W179" s="59"/>
      <c r="X179" s="59"/>
      <c r="Y179" s="59"/>
      <c r="Z179" s="48"/>
    </row>
    <row r="180" spans="1:54" x14ac:dyDescent="0.2">
      <c r="A180" s="102" t="s">
        <v>205</v>
      </c>
      <c r="B180" s="141" t="s">
        <v>274</v>
      </c>
      <c r="C180" s="142"/>
      <c r="D180" s="142"/>
      <c r="E180" s="142"/>
      <c r="F180" s="142"/>
      <c r="G180" s="142"/>
      <c r="H180" s="142"/>
      <c r="I180" s="143"/>
      <c r="J180" s="21">
        <v>4</v>
      </c>
      <c r="K180" s="21">
        <v>2</v>
      </c>
      <c r="L180" s="21">
        <v>2</v>
      </c>
      <c r="M180" s="21">
        <v>0</v>
      </c>
      <c r="N180" s="16">
        <f>K180+L180+M180</f>
        <v>4</v>
      </c>
      <c r="O180" s="16">
        <f>P180-N180</f>
        <v>4</v>
      </c>
      <c r="P180" s="16">
        <f>ROUND(PRODUCT(J180,25)/12,0)</f>
        <v>8</v>
      </c>
      <c r="Q180" s="21"/>
      <c r="R180" s="21" t="s">
        <v>30</v>
      </c>
      <c r="S180" s="22"/>
      <c r="T180" s="10" t="s">
        <v>40</v>
      </c>
      <c r="U180" s="59"/>
      <c r="V180" s="59"/>
      <c r="W180" s="59"/>
      <c r="X180" s="59"/>
      <c r="Y180" s="59"/>
      <c r="Z180" s="48"/>
    </row>
    <row r="181" spans="1:54" s="96" customFormat="1" ht="26.45" customHeight="1" x14ac:dyDescent="0.2">
      <c r="A181" s="102" t="s">
        <v>206</v>
      </c>
      <c r="B181" s="150" t="s">
        <v>269</v>
      </c>
      <c r="C181" s="151"/>
      <c r="D181" s="151"/>
      <c r="E181" s="151"/>
      <c r="F181" s="151"/>
      <c r="G181" s="151"/>
      <c r="H181" s="151"/>
      <c r="I181" s="152"/>
      <c r="J181" s="21">
        <v>4</v>
      </c>
      <c r="K181" s="21">
        <v>2</v>
      </c>
      <c r="L181" s="21">
        <v>2</v>
      </c>
      <c r="M181" s="21">
        <v>0</v>
      </c>
      <c r="N181" s="16">
        <f>K181+L181+M181</f>
        <v>4</v>
      </c>
      <c r="O181" s="16">
        <f>P181-N181</f>
        <v>4</v>
      </c>
      <c r="P181" s="16">
        <f>ROUND(PRODUCT(J181,25)/12,0)</f>
        <v>8</v>
      </c>
      <c r="Q181" s="21"/>
      <c r="R181" s="21" t="s">
        <v>30</v>
      </c>
      <c r="S181" s="22"/>
      <c r="T181" s="10" t="s">
        <v>40</v>
      </c>
      <c r="U181" s="59"/>
      <c r="V181" s="59"/>
      <c r="W181" s="59"/>
      <c r="X181" s="59"/>
      <c r="Y181" s="59"/>
      <c r="Z181" s="95"/>
    </row>
    <row r="182" spans="1:54" s="96" customFormat="1" x14ac:dyDescent="0.2">
      <c r="A182" s="81" t="s">
        <v>176</v>
      </c>
      <c r="B182" s="140" t="s">
        <v>207</v>
      </c>
      <c r="C182" s="140"/>
      <c r="D182" s="140"/>
      <c r="E182" s="140"/>
      <c r="F182" s="140"/>
      <c r="G182" s="140"/>
      <c r="H182" s="140"/>
      <c r="I182" s="140"/>
      <c r="J182" s="140"/>
      <c r="K182" s="140"/>
      <c r="L182" s="140"/>
      <c r="M182" s="140"/>
      <c r="N182" s="140"/>
      <c r="O182" s="140"/>
      <c r="P182" s="140"/>
      <c r="Q182" s="140"/>
      <c r="R182" s="140"/>
      <c r="S182" s="140"/>
      <c r="T182" s="140"/>
      <c r="U182" s="59"/>
      <c r="V182" s="59"/>
      <c r="W182" s="59"/>
      <c r="X182" s="59"/>
      <c r="Y182" s="59"/>
      <c r="Z182" s="95"/>
    </row>
    <row r="183" spans="1:54" s="96" customFormat="1" ht="26.1" customHeight="1" x14ac:dyDescent="0.2">
      <c r="A183" s="102" t="s">
        <v>208</v>
      </c>
      <c r="B183" s="150" t="s">
        <v>275</v>
      </c>
      <c r="C183" s="151"/>
      <c r="D183" s="151"/>
      <c r="E183" s="151"/>
      <c r="F183" s="151"/>
      <c r="G183" s="151"/>
      <c r="H183" s="151"/>
      <c r="I183" s="152"/>
      <c r="J183" s="21">
        <v>4</v>
      </c>
      <c r="K183" s="21">
        <v>2</v>
      </c>
      <c r="L183" s="21">
        <v>2</v>
      </c>
      <c r="M183" s="21">
        <v>0</v>
      </c>
      <c r="N183" s="16">
        <f>K183+L183+M183</f>
        <v>4</v>
      </c>
      <c r="O183" s="16">
        <f>P183-N183</f>
        <v>4</v>
      </c>
      <c r="P183" s="16">
        <f>ROUND(PRODUCT(J183,25)/12,0)</f>
        <v>8</v>
      </c>
      <c r="Q183" s="21" t="s">
        <v>34</v>
      </c>
      <c r="R183" s="21"/>
      <c r="S183" s="22"/>
      <c r="T183" s="10" t="s">
        <v>39</v>
      </c>
      <c r="U183" s="59"/>
      <c r="V183" s="59"/>
      <c r="W183" s="59"/>
      <c r="X183" s="59"/>
      <c r="Y183" s="59"/>
      <c r="Z183" s="95"/>
    </row>
    <row r="184" spans="1:54" s="96" customFormat="1" x14ac:dyDescent="0.2">
      <c r="A184" s="102" t="s">
        <v>209</v>
      </c>
      <c r="B184" s="141" t="s">
        <v>276</v>
      </c>
      <c r="C184" s="142"/>
      <c r="D184" s="142"/>
      <c r="E184" s="142"/>
      <c r="F184" s="142"/>
      <c r="G184" s="142"/>
      <c r="H184" s="142"/>
      <c r="I184" s="143"/>
      <c r="J184" s="21">
        <v>4</v>
      </c>
      <c r="K184" s="21">
        <v>2</v>
      </c>
      <c r="L184" s="21">
        <v>2</v>
      </c>
      <c r="M184" s="21">
        <v>0</v>
      </c>
      <c r="N184" s="16">
        <f>K184+L184+M184</f>
        <v>4</v>
      </c>
      <c r="O184" s="16">
        <f>P184-N184</f>
        <v>4</v>
      </c>
      <c r="P184" s="16">
        <f>ROUND(PRODUCT(J184,25)/12,0)</f>
        <v>8</v>
      </c>
      <c r="Q184" s="21" t="s">
        <v>34</v>
      </c>
      <c r="R184" s="21"/>
      <c r="S184" s="22"/>
      <c r="T184" s="10" t="s">
        <v>39</v>
      </c>
      <c r="U184" s="59"/>
      <c r="V184" s="59"/>
      <c r="W184" s="59"/>
      <c r="X184" s="59"/>
      <c r="Y184" s="59"/>
      <c r="Z184" s="95"/>
    </row>
    <row r="185" spans="1:54" s="96" customFormat="1" x14ac:dyDescent="0.2">
      <c r="A185" s="81" t="s">
        <v>179</v>
      </c>
      <c r="B185" s="140" t="s">
        <v>210</v>
      </c>
      <c r="C185" s="140"/>
      <c r="D185" s="140"/>
      <c r="E185" s="140"/>
      <c r="F185" s="140"/>
      <c r="G185" s="140"/>
      <c r="H185" s="140"/>
      <c r="I185" s="140"/>
      <c r="J185" s="140"/>
      <c r="K185" s="140"/>
      <c r="L185" s="140"/>
      <c r="M185" s="140"/>
      <c r="N185" s="140"/>
      <c r="O185" s="140"/>
      <c r="P185" s="140"/>
      <c r="Q185" s="140"/>
      <c r="R185" s="140"/>
      <c r="S185" s="140"/>
      <c r="T185" s="140"/>
      <c r="U185" s="59"/>
      <c r="V185" s="59"/>
      <c r="W185" s="59"/>
      <c r="X185" s="59"/>
      <c r="Y185" s="59"/>
      <c r="Z185" s="95"/>
    </row>
    <row r="186" spans="1:54" s="96" customFormat="1" x14ac:dyDescent="0.2">
      <c r="A186" s="102" t="s">
        <v>211</v>
      </c>
      <c r="B186" s="141" t="s">
        <v>270</v>
      </c>
      <c r="C186" s="142"/>
      <c r="D186" s="142"/>
      <c r="E186" s="142"/>
      <c r="F186" s="142"/>
      <c r="G186" s="142"/>
      <c r="H186" s="142"/>
      <c r="I186" s="143"/>
      <c r="J186" s="21">
        <v>3</v>
      </c>
      <c r="K186" s="21">
        <v>1</v>
      </c>
      <c r="L186" s="21">
        <v>2</v>
      </c>
      <c r="M186" s="21">
        <v>0</v>
      </c>
      <c r="N186" s="16">
        <f>K186+L186+M186</f>
        <v>3</v>
      </c>
      <c r="O186" s="16">
        <f t="shared" ref="O186" si="46">P186-N186</f>
        <v>3</v>
      </c>
      <c r="P186" s="16">
        <f>ROUND(PRODUCT(J186,25)/12,0)</f>
        <v>6</v>
      </c>
      <c r="Q186" s="21"/>
      <c r="R186" s="21" t="s">
        <v>30</v>
      </c>
      <c r="S186" s="22"/>
      <c r="T186" s="10" t="s">
        <v>40</v>
      </c>
      <c r="U186" s="59"/>
      <c r="V186" s="59"/>
      <c r="W186" s="59"/>
      <c r="X186" s="59"/>
      <c r="Y186" s="59"/>
      <c r="Z186" s="95"/>
    </row>
    <row r="187" spans="1:54" s="96" customFormat="1" ht="27" customHeight="1" x14ac:dyDescent="0.2">
      <c r="A187" s="102" t="s">
        <v>212</v>
      </c>
      <c r="B187" s="150" t="s">
        <v>285</v>
      </c>
      <c r="C187" s="151"/>
      <c r="D187" s="151"/>
      <c r="E187" s="151"/>
      <c r="F187" s="151"/>
      <c r="G187" s="151"/>
      <c r="H187" s="151"/>
      <c r="I187" s="152"/>
      <c r="J187" s="21">
        <v>3</v>
      </c>
      <c r="K187" s="21">
        <v>1</v>
      </c>
      <c r="L187" s="21">
        <v>2</v>
      </c>
      <c r="M187" s="21">
        <v>0</v>
      </c>
      <c r="N187" s="16">
        <f>K187+L187+M187</f>
        <v>3</v>
      </c>
      <c r="O187" s="16">
        <f>P187-N187</f>
        <v>3</v>
      </c>
      <c r="P187" s="16">
        <f>ROUND(PRODUCT(J187,25)/12,0)</f>
        <v>6</v>
      </c>
      <c r="Q187" s="21"/>
      <c r="R187" s="21" t="s">
        <v>30</v>
      </c>
      <c r="S187" s="22"/>
      <c r="T187" s="10" t="s">
        <v>40</v>
      </c>
      <c r="U187" s="59"/>
      <c r="V187" s="59"/>
      <c r="W187" s="59"/>
      <c r="X187" s="59"/>
      <c r="Y187" s="59"/>
      <c r="Z187" s="95"/>
    </row>
    <row r="188" spans="1:54" ht="25.5" customHeight="1" x14ac:dyDescent="0.2">
      <c r="A188" s="169" t="s">
        <v>95</v>
      </c>
      <c r="B188" s="169"/>
      <c r="C188" s="169"/>
      <c r="D188" s="169"/>
      <c r="E188" s="169"/>
      <c r="F188" s="169"/>
      <c r="G188" s="169"/>
      <c r="H188" s="169"/>
      <c r="I188" s="169"/>
      <c r="J188" s="18">
        <f t="shared" ref="J188:P188" si="47">SUM(J156,J159,J162,J165,J168,J171,J174,J177,J180,J183,J186)</f>
        <v>38</v>
      </c>
      <c r="K188" s="93">
        <f t="shared" si="47"/>
        <v>15</v>
      </c>
      <c r="L188" s="93">
        <f t="shared" si="47"/>
        <v>15</v>
      </c>
      <c r="M188" s="93">
        <f t="shared" si="47"/>
        <v>2</v>
      </c>
      <c r="N188" s="93">
        <f t="shared" si="47"/>
        <v>32</v>
      </c>
      <c r="O188" s="93">
        <f t="shared" si="47"/>
        <v>36</v>
      </c>
      <c r="P188" s="93">
        <f t="shared" si="47"/>
        <v>68</v>
      </c>
      <c r="Q188" s="93">
        <f>COUNTIF(Q156,"E")+COUNTIF(Q159,"E")+COUNTIF(Q162,"E")+COUNTIF(Q165,"E")+COUNTIF(Q168,"E")+COUNTIF(Q171,"E")+COUNTIF(Q174,"E")+COUNTIF(Q177,"E")+COUNTIF(Q180,"E")+COUNTIF(Q183,"E")+COUNTIF(Q186,"E")</f>
        <v>4</v>
      </c>
      <c r="R188" s="93">
        <f>COUNTIF(R156,"C")+COUNTIF(R159,"C")+COUNTIF(R162,"C")+COUNTIF(R165,"C")+COUNTIF(R168,"C")+COUNTIF(R171,"C")+COUNTIF(R174,"C")+COUNTIF(R177,"C")+COUNTIF(R180,"C")+COUNTIF(R183,"C")+COUNTIF(R186,"C")</f>
        <v>6</v>
      </c>
      <c r="S188" s="93">
        <f>COUNTIF(S156,"VP")+COUNTIF(S159,"VP")+COUNTIF(S162,"VP")+COUNTIF(S165,"VP")+COUNTIF(S168,"VP")+COUNTIF(S171,"VP")+COUNTIF(S174,"VP")+COUNTIF(S177,"VP")+COUNTIF(S180,"VP")+COUNTIF(S183,"VP")+COUNTIF(S186,"VP")</f>
        <v>1</v>
      </c>
      <c r="T188" s="77">
        <f>COUNTA(T156,T159,T162,T165,T168,T171,T174,T177,T180,T183,T186)</f>
        <v>11</v>
      </c>
      <c r="U188" s="59"/>
      <c r="V188" s="59"/>
      <c r="W188" s="59"/>
      <c r="X188" s="59"/>
      <c r="Y188" s="59"/>
      <c r="Z188" s="48"/>
    </row>
    <row r="189" spans="1:54" ht="15" customHeight="1" x14ac:dyDescent="0.2">
      <c r="A189" s="169" t="s">
        <v>52</v>
      </c>
      <c r="B189" s="169"/>
      <c r="C189" s="169"/>
      <c r="D189" s="169"/>
      <c r="E189" s="169"/>
      <c r="F189" s="169"/>
      <c r="G189" s="169"/>
      <c r="H189" s="169"/>
      <c r="I189" s="169"/>
      <c r="J189" s="169"/>
      <c r="K189" s="18">
        <f t="shared" ref="K189:P189" si="48">SUM(K156,K159,K162,K165,K168,K171,K174,K177)*14+SUM(K180,K183,K186)*12</f>
        <v>200</v>
      </c>
      <c r="L189" s="93">
        <f t="shared" si="48"/>
        <v>198</v>
      </c>
      <c r="M189" s="93">
        <f t="shared" si="48"/>
        <v>28</v>
      </c>
      <c r="N189" s="93">
        <f t="shared" si="48"/>
        <v>426</v>
      </c>
      <c r="O189" s="93">
        <f t="shared" si="48"/>
        <v>482</v>
      </c>
      <c r="P189" s="93">
        <f t="shared" si="48"/>
        <v>908</v>
      </c>
      <c r="Q189" s="310"/>
      <c r="R189" s="310"/>
      <c r="S189" s="310"/>
      <c r="T189" s="310"/>
      <c r="Y189" s="48"/>
      <c r="Z189" s="48"/>
    </row>
    <row r="190" spans="1:54" ht="12" customHeight="1" x14ac:dyDescent="0.2">
      <c r="A190" s="169"/>
      <c r="B190" s="169"/>
      <c r="C190" s="169"/>
      <c r="D190" s="169"/>
      <c r="E190" s="169"/>
      <c r="F190" s="169"/>
      <c r="G190" s="169"/>
      <c r="H190" s="169"/>
      <c r="I190" s="169"/>
      <c r="J190" s="169"/>
      <c r="K190" s="221">
        <f>SUM(K189:M189)</f>
        <v>426</v>
      </c>
      <c r="L190" s="221"/>
      <c r="M190" s="221"/>
      <c r="N190" s="221">
        <f>SUM(N189:O189)</f>
        <v>908</v>
      </c>
      <c r="O190" s="221"/>
      <c r="P190" s="221"/>
      <c r="Q190" s="310"/>
      <c r="R190" s="310"/>
      <c r="S190" s="310"/>
      <c r="T190" s="310"/>
    </row>
    <row r="191" spans="1:54" ht="20.25" customHeight="1" x14ac:dyDescent="0.2">
      <c r="A191" s="211" t="s">
        <v>94</v>
      </c>
      <c r="B191" s="211"/>
      <c r="C191" s="211"/>
      <c r="D191" s="211"/>
      <c r="E191" s="211"/>
      <c r="F191" s="211"/>
      <c r="G191" s="211"/>
      <c r="H191" s="211"/>
      <c r="I191" s="211"/>
      <c r="J191" s="211"/>
      <c r="K191" s="223">
        <f>T188/SUM(T52,T69,T87,T106,T123,T138)</f>
        <v>0.21568627450980393</v>
      </c>
      <c r="L191" s="223"/>
      <c r="M191" s="223"/>
      <c r="N191" s="223"/>
      <c r="O191" s="223"/>
      <c r="P191" s="223"/>
      <c r="Q191" s="223"/>
      <c r="R191" s="223"/>
      <c r="S191" s="223"/>
      <c r="T191" s="223"/>
    </row>
    <row r="192" spans="1:54" ht="19.5" customHeight="1" x14ac:dyDescent="0.2">
      <c r="A192" s="308" t="s">
        <v>97</v>
      </c>
      <c r="B192" s="308"/>
      <c r="C192" s="308"/>
      <c r="D192" s="308"/>
      <c r="E192" s="308"/>
      <c r="F192" s="308"/>
      <c r="G192" s="308"/>
      <c r="H192" s="308"/>
      <c r="I192" s="308"/>
      <c r="J192" s="308"/>
      <c r="K192" s="223">
        <f>K190/(SUM(N52,N69,N87,N106,N123)*14+N138*12)</f>
        <v>0.18983957219251338</v>
      </c>
      <c r="L192" s="223"/>
      <c r="M192" s="223"/>
      <c r="N192" s="223"/>
      <c r="O192" s="223"/>
      <c r="P192" s="223"/>
      <c r="Q192" s="223"/>
      <c r="R192" s="223"/>
      <c r="S192" s="223"/>
      <c r="T192" s="223"/>
      <c r="AV192" s="137" t="s">
        <v>309</v>
      </c>
      <c r="AW192" s="138"/>
      <c r="AX192" s="138"/>
      <c r="AY192" s="138"/>
      <c r="AZ192" s="138"/>
      <c r="BA192" s="134"/>
      <c r="BB192" s="139"/>
    </row>
    <row r="193" spans="1:26" x14ac:dyDescent="0.2">
      <c r="B193" s="7"/>
      <c r="C193" s="7"/>
      <c r="D193" s="7"/>
      <c r="E193" s="7"/>
      <c r="F193" s="7"/>
      <c r="G193" s="7"/>
      <c r="J193" s="124"/>
      <c r="M193" s="7"/>
      <c r="N193" s="7"/>
      <c r="O193" s="7"/>
      <c r="P193" s="7"/>
      <c r="Q193" s="7"/>
      <c r="R193" s="7"/>
      <c r="S193" s="7"/>
    </row>
    <row r="194" spans="1:26" ht="19.5" customHeight="1" x14ac:dyDescent="0.2">
      <c r="A194" s="296" t="s">
        <v>53</v>
      </c>
      <c r="B194" s="296"/>
      <c r="C194" s="296"/>
      <c r="D194" s="296"/>
      <c r="E194" s="296"/>
      <c r="F194" s="296"/>
      <c r="G194" s="296"/>
      <c r="H194" s="296"/>
      <c r="I194" s="296"/>
      <c r="J194" s="296"/>
      <c r="K194" s="296"/>
      <c r="L194" s="296"/>
      <c r="M194" s="296"/>
      <c r="N194" s="296"/>
      <c r="O194" s="296"/>
      <c r="P194" s="296"/>
      <c r="Q194" s="296"/>
      <c r="R194" s="296"/>
      <c r="S194" s="296"/>
      <c r="T194" s="296"/>
    </row>
    <row r="195" spans="1:26" ht="28.5" customHeight="1" x14ac:dyDescent="0.2">
      <c r="A195" s="296" t="s">
        <v>29</v>
      </c>
      <c r="B195" s="233" t="s">
        <v>28</v>
      </c>
      <c r="C195" s="234"/>
      <c r="D195" s="234"/>
      <c r="E195" s="234"/>
      <c r="F195" s="234"/>
      <c r="G195" s="234"/>
      <c r="H195" s="234"/>
      <c r="I195" s="235"/>
      <c r="J195" s="248" t="s">
        <v>42</v>
      </c>
      <c r="K195" s="248" t="s">
        <v>26</v>
      </c>
      <c r="L195" s="248"/>
      <c r="M195" s="248"/>
      <c r="N195" s="248" t="s">
        <v>43</v>
      </c>
      <c r="O195" s="254"/>
      <c r="P195" s="254"/>
      <c r="Q195" s="248" t="s">
        <v>25</v>
      </c>
      <c r="R195" s="248"/>
      <c r="S195" s="248"/>
      <c r="T195" s="248" t="s">
        <v>24</v>
      </c>
    </row>
    <row r="196" spans="1:26" x14ac:dyDescent="0.2">
      <c r="A196" s="296"/>
      <c r="B196" s="236"/>
      <c r="C196" s="237"/>
      <c r="D196" s="237"/>
      <c r="E196" s="237"/>
      <c r="F196" s="237"/>
      <c r="G196" s="237"/>
      <c r="H196" s="237"/>
      <c r="I196" s="238"/>
      <c r="J196" s="248"/>
      <c r="K196" s="73" t="s">
        <v>30</v>
      </c>
      <c r="L196" s="73" t="s">
        <v>31</v>
      </c>
      <c r="M196" s="73" t="s">
        <v>32</v>
      </c>
      <c r="N196" s="73" t="s">
        <v>36</v>
      </c>
      <c r="O196" s="73" t="s">
        <v>7</v>
      </c>
      <c r="P196" s="73" t="s">
        <v>33</v>
      </c>
      <c r="Q196" s="73" t="s">
        <v>34</v>
      </c>
      <c r="R196" s="73" t="s">
        <v>30</v>
      </c>
      <c r="S196" s="73" t="s">
        <v>35</v>
      </c>
      <c r="T196" s="248"/>
    </row>
    <row r="197" spans="1:26" x14ac:dyDescent="0.2">
      <c r="A197" s="230" t="s">
        <v>54</v>
      </c>
      <c r="B197" s="231"/>
      <c r="C197" s="231"/>
      <c r="D197" s="231"/>
      <c r="E197" s="231"/>
      <c r="F197" s="231"/>
      <c r="G197" s="231"/>
      <c r="H197" s="231"/>
      <c r="I197" s="231"/>
      <c r="J197" s="231"/>
      <c r="K197" s="231"/>
      <c r="L197" s="231"/>
      <c r="M197" s="231"/>
      <c r="N197" s="231"/>
      <c r="O197" s="231"/>
      <c r="P197" s="231"/>
      <c r="Q197" s="231"/>
      <c r="R197" s="231"/>
      <c r="S197" s="231"/>
      <c r="T197" s="232"/>
      <c r="U197" s="48"/>
    </row>
    <row r="198" spans="1:26" ht="27.95" customHeight="1" x14ac:dyDescent="0.25">
      <c r="A198" s="111" t="s">
        <v>213</v>
      </c>
      <c r="B198" s="150" t="s">
        <v>286</v>
      </c>
      <c r="C198" s="251"/>
      <c r="D198" s="251"/>
      <c r="E198" s="251"/>
      <c r="F198" s="251"/>
      <c r="G198" s="251"/>
      <c r="H198" s="251"/>
      <c r="I198" s="252"/>
      <c r="J198" s="21">
        <v>3</v>
      </c>
      <c r="K198" s="21">
        <v>0</v>
      </c>
      <c r="L198" s="21">
        <v>0</v>
      </c>
      <c r="M198" s="21">
        <v>2</v>
      </c>
      <c r="N198" s="16">
        <f>K198+L198+M198</f>
        <v>2</v>
      </c>
      <c r="O198" s="16">
        <f>P198-N198</f>
        <v>3</v>
      </c>
      <c r="P198" s="16">
        <f>ROUND(PRODUCT(J198,25)/14,0)</f>
        <v>5</v>
      </c>
      <c r="Q198" s="21"/>
      <c r="R198" s="21"/>
      <c r="S198" s="22" t="s">
        <v>35</v>
      </c>
      <c r="T198" s="10" t="s">
        <v>41</v>
      </c>
      <c r="U198" s="48"/>
    </row>
    <row r="199" spans="1:26" ht="26.25" customHeight="1" x14ac:dyDescent="0.2">
      <c r="A199" s="120" t="s">
        <v>214</v>
      </c>
      <c r="B199" s="332" t="s">
        <v>295</v>
      </c>
      <c r="C199" s="333"/>
      <c r="D199" s="333"/>
      <c r="E199" s="333"/>
      <c r="F199" s="333"/>
      <c r="G199" s="333"/>
      <c r="H199" s="333"/>
      <c r="I199" s="334"/>
      <c r="J199" s="21">
        <v>3</v>
      </c>
      <c r="K199" s="21">
        <v>0</v>
      </c>
      <c r="L199" s="21">
        <v>0</v>
      </c>
      <c r="M199" s="21">
        <v>2</v>
      </c>
      <c r="N199" s="16">
        <f t="shared" ref="N199" si="49">K199+L199+M199</f>
        <v>2</v>
      </c>
      <c r="O199" s="16">
        <f t="shared" ref="O199" si="50">P199-N199</f>
        <v>3</v>
      </c>
      <c r="P199" s="16">
        <f t="shared" ref="P199" si="51">ROUND(PRODUCT(J199,25)/14,0)</f>
        <v>5</v>
      </c>
      <c r="Q199" s="21"/>
      <c r="R199" s="21"/>
      <c r="S199" s="22" t="s">
        <v>35</v>
      </c>
      <c r="T199" s="10" t="s">
        <v>41</v>
      </c>
      <c r="U199" s="48"/>
    </row>
    <row r="200" spans="1:26" ht="15" x14ac:dyDescent="0.25">
      <c r="A200" s="309" t="s">
        <v>55</v>
      </c>
      <c r="B200" s="251"/>
      <c r="C200" s="251"/>
      <c r="D200" s="251"/>
      <c r="E200" s="251"/>
      <c r="F200" s="251"/>
      <c r="G200" s="251"/>
      <c r="H200" s="251"/>
      <c r="I200" s="251"/>
      <c r="J200" s="251"/>
      <c r="K200" s="251"/>
      <c r="L200" s="251"/>
      <c r="M200" s="251"/>
      <c r="N200" s="251"/>
      <c r="O200" s="251"/>
      <c r="P200" s="251"/>
      <c r="Q200" s="251"/>
      <c r="R200" s="251"/>
      <c r="S200" s="251"/>
      <c r="T200" s="252"/>
      <c r="U200" s="57"/>
      <c r="V200" s="62"/>
      <c r="W200" s="62"/>
      <c r="X200" s="62"/>
      <c r="Y200" s="62"/>
      <c r="Z200" s="62"/>
    </row>
    <row r="201" spans="1:26" ht="24.95" customHeight="1" x14ac:dyDescent="0.25">
      <c r="A201" s="118" t="s">
        <v>215</v>
      </c>
      <c r="B201" s="150" t="s">
        <v>286</v>
      </c>
      <c r="C201" s="251"/>
      <c r="D201" s="251"/>
      <c r="E201" s="251"/>
      <c r="F201" s="251"/>
      <c r="G201" s="251"/>
      <c r="H201" s="251"/>
      <c r="I201" s="252"/>
      <c r="J201" s="21">
        <v>3</v>
      </c>
      <c r="K201" s="21">
        <v>0</v>
      </c>
      <c r="L201" s="21">
        <v>0</v>
      </c>
      <c r="M201" s="21">
        <v>2</v>
      </c>
      <c r="N201" s="16">
        <f>K201+L201+M201</f>
        <v>2</v>
      </c>
      <c r="O201" s="16">
        <f>P201-N201</f>
        <v>3</v>
      </c>
      <c r="P201" s="16">
        <f>ROUND(PRODUCT(J201,25)/14,0)</f>
        <v>5</v>
      </c>
      <c r="Q201" s="21"/>
      <c r="R201" s="21"/>
      <c r="S201" s="22" t="s">
        <v>35</v>
      </c>
      <c r="T201" s="10" t="s">
        <v>41</v>
      </c>
      <c r="U201" s="57"/>
      <c r="V201" s="62"/>
      <c r="W201" s="62"/>
      <c r="X201" s="62"/>
      <c r="Y201" s="62"/>
      <c r="Z201" s="62"/>
    </row>
    <row r="202" spans="1:26" ht="26.1" customHeight="1" x14ac:dyDescent="0.2">
      <c r="A202" s="120" t="s">
        <v>216</v>
      </c>
      <c r="B202" s="332" t="s">
        <v>294</v>
      </c>
      <c r="C202" s="333"/>
      <c r="D202" s="333"/>
      <c r="E202" s="333"/>
      <c r="F202" s="333"/>
      <c r="G202" s="333"/>
      <c r="H202" s="333"/>
      <c r="I202" s="334"/>
      <c r="J202" s="21">
        <v>3</v>
      </c>
      <c r="K202" s="21">
        <v>0</v>
      </c>
      <c r="L202" s="21">
        <v>0</v>
      </c>
      <c r="M202" s="21">
        <v>2</v>
      </c>
      <c r="N202" s="16">
        <f t="shared" ref="N202" si="52">K202+L202+M202</f>
        <v>2</v>
      </c>
      <c r="O202" s="16">
        <f t="shared" ref="O202" si="53">P202-N202</f>
        <v>3</v>
      </c>
      <c r="P202" s="16">
        <f t="shared" ref="P202" si="54">ROUND(PRODUCT(J202,25)/14,0)</f>
        <v>5</v>
      </c>
      <c r="Q202" s="21"/>
      <c r="R202" s="21"/>
      <c r="S202" s="22" t="s">
        <v>35</v>
      </c>
      <c r="T202" s="10" t="s">
        <v>41</v>
      </c>
      <c r="U202" s="57"/>
      <c r="V202" s="62"/>
      <c r="W202" s="62"/>
      <c r="X202" s="62"/>
      <c r="Y202" s="62"/>
      <c r="Z202" s="62"/>
    </row>
    <row r="203" spans="1:26" x14ac:dyDescent="0.2">
      <c r="A203" s="140" t="s">
        <v>56</v>
      </c>
      <c r="B203" s="140"/>
      <c r="C203" s="140"/>
      <c r="D203" s="140"/>
      <c r="E203" s="140"/>
      <c r="F203" s="140"/>
      <c r="G203" s="140"/>
      <c r="H203" s="140"/>
      <c r="I203" s="140"/>
      <c r="J203" s="140"/>
      <c r="K203" s="140"/>
      <c r="L203" s="140"/>
      <c r="M203" s="140"/>
      <c r="N203" s="140"/>
      <c r="O203" s="140"/>
      <c r="P203" s="140"/>
      <c r="Q203" s="140"/>
      <c r="R203" s="140"/>
      <c r="S203" s="140"/>
      <c r="T203" s="140"/>
      <c r="U203" s="57"/>
      <c r="V203" s="62"/>
      <c r="W203" s="62"/>
      <c r="X203" s="62"/>
      <c r="Y203" s="62"/>
      <c r="Z203" s="62"/>
    </row>
    <row r="204" spans="1:26" ht="24.95" customHeight="1" x14ac:dyDescent="0.25">
      <c r="A204" s="118" t="s">
        <v>217</v>
      </c>
      <c r="B204" s="150" t="s">
        <v>286</v>
      </c>
      <c r="C204" s="251"/>
      <c r="D204" s="251"/>
      <c r="E204" s="251"/>
      <c r="F204" s="251"/>
      <c r="G204" s="251"/>
      <c r="H204" s="251"/>
      <c r="I204" s="252"/>
      <c r="J204" s="21">
        <v>3</v>
      </c>
      <c r="K204" s="21">
        <v>0</v>
      </c>
      <c r="L204" s="21">
        <v>0</v>
      </c>
      <c r="M204" s="21">
        <v>2</v>
      </c>
      <c r="N204" s="16">
        <f>K204+L204+M204</f>
        <v>2</v>
      </c>
      <c r="O204" s="16">
        <f>P204-N204</f>
        <v>3</v>
      </c>
      <c r="P204" s="16">
        <f>ROUND(PRODUCT(J204,25)/14,0)</f>
        <v>5</v>
      </c>
      <c r="Q204" s="21"/>
      <c r="R204" s="21"/>
      <c r="S204" s="22" t="s">
        <v>35</v>
      </c>
      <c r="T204" s="10" t="s">
        <v>41</v>
      </c>
      <c r="U204" s="57"/>
      <c r="V204" s="62"/>
      <c r="W204" s="62"/>
      <c r="X204" s="62"/>
      <c r="Y204" s="62"/>
      <c r="Z204" s="62"/>
    </row>
    <row r="205" spans="1:26" x14ac:dyDescent="0.2">
      <c r="A205" s="140" t="s">
        <v>57</v>
      </c>
      <c r="B205" s="307"/>
      <c r="C205" s="307"/>
      <c r="D205" s="307"/>
      <c r="E205" s="307"/>
      <c r="F205" s="307"/>
      <c r="G205" s="307"/>
      <c r="H205" s="307"/>
      <c r="I205" s="307"/>
      <c r="J205" s="307"/>
      <c r="K205" s="307"/>
      <c r="L205" s="307"/>
      <c r="M205" s="307"/>
      <c r="N205" s="307"/>
      <c r="O205" s="307"/>
      <c r="P205" s="307"/>
      <c r="Q205" s="307"/>
      <c r="R205" s="307"/>
      <c r="S205" s="307"/>
      <c r="T205" s="307"/>
      <c r="U205" s="48"/>
    </row>
    <row r="206" spans="1:26" ht="24.95" customHeight="1" x14ac:dyDescent="0.25">
      <c r="A206" s="118" t="s">
        <v>218</v>
      </c>
      <c r="B206" s="150" t="s">
        <v>286</v>
      </c>
      <c r="C206" s="251"/>
      <c r="D206" s="251"/>
      <c r="E206" s="251"/>
      <c r="F206" s="251"/>
      <c r="G206" s="251"/>
      <c r="H206" s="251"/>
      <c r="I206" s="252"/>
      <c r="J206" s="21">
        <v>3</v>
      </c>
      <c r="K206" s="21">
        <v>0</v>
      </c>
      <c r="L206" s="21">
        <v>0</v>
      </c>
      <c r="M206" s="21">
        <v>2</v>
      </c>
      <c r="N206" s="16">
        <f>K206+L206+M206</f>
        <v>2</v>
      </c>
      <c r="O206" s="16">
        <f>P206-N206</f>
        <v>3</v>
      </c>
      <c r="P206" s="16">
        <f>ROUND(PRODUCT(J206,25)/14,0)</f>
        <v>5</v>
      </c>
      <c r="Q206" s="21"/>
      <c r="R206" s="21"/>
      <c r="S206" s="22" t="s">
        <v>35</v>
      </c>
      <c r="T206" s="10" t="s">
        <v>41</v>
      </c>
      <c r="U206" s="48"/>
    </row>
    <row r="207" spans="1:26" hidden="1" x14ac:dyDescent="0.2">
      <c r="A207" s="74"/>
      <c r="B207" s="141"/>
      <c r="C207" s="142"/>
      <c r="D207" s="142"/>
      <c r="E207" s="142"/>
      <c r="F207" s="142"/>
      <c r="G207" s="142"/>
      <c r="H207" s="142"/>
      <c r="I207" s="143"/>
      <c r="J207" s="21">
        <v>0</v>
      </c>
      <c r="K207" s="21">
        <v>0</v>
      </c>
      <c r="L207" s="21">
        <v>0</v>
      </c>
      <c r="M207" s="21">
        <v>0</v>
      </c>
      <c r="N207" s="16">
        <f>K207+L207+M207</f>
        <v>0</v>
      </c>
      <c r="O207" s="16">
        <f>P207-N207</f>
        <v>0</v>
      </c>
      <c r="P207" s="16">
        <f>ROUND(PRODUCT(J207,25)/14,0)</f>
        <v>0</v>
      </c>
      <c r="Q207" s="21"/>
      <c r="R207" s="21"/>
      <c r="S207" s="22"/>
      <c r="T207" s="10"/>
      <c r="U207" s="48"/>
    </row>
    <row r="208" spans="1:26" hidden="1" x14ac:dyDescent="0.2">
      <c r="A208" s="74"/>
      <c r="B208" s="141"/>
      <c r="C208" s="142"/>
      <c r="D208" s="142"/>
      <c r="E208" s="142"/>
      <c r="F208" s="142"/>
      <c r="G208" s="142"/>
      <c r="H208" s="142"/>
      <c r="I208" s="143"/>
      <c r="J208" s="21">
        <v>0</v>
      </c>
      <c r="K208" s="21">
        <v>0</v>
      </c>
      <c r="L208" s="21">
        <v>0</v>
      </c>
      <c r="M208" s="21">
        <v>0</v>
      </c>
      <c r="N208" s="16">
        <f>K208+L208+M208</f>
        <v>0</v>
      </c>
      <c r="O208" s="16">
        <f>P208-N208</f>
        <v>0</v>
      </c>
      <c r="P208" s="16">
        <f t="shared" ref="P208" si="55">ROUND(PRODUCT(J208,25)/12,0)</f>
        <v>0</v>
      </c>
      <c r="Q208" s="21"/>
      <c r="R208" s="21"/>
      <c r="S208" s="22"/>
      <c r="T208" s="10"/>
      <c r="U208" s="80"/>
      <c r="V208" s="63"/>
      <c r="W208" s="63"/>
      <c r="X208" s="63"/>
      <c r="Y208" s="63"/>
      <c r="Z208" s="63"/>
    </row>
    <row r="209" spans="1:26" ht="26.25" customHeight="1" x14ac:dyDescent="0.2">
      <c r="A209" s="169" t="s">
        <v>96</v>
      </c>
      <c r="B209" s="169"/>
      <c r="C209" s="169"/>
      <c r="D209" s="169"/>
      <c r="E209" s="169"/>
      <c r="F209" s="169"/>
      <c r="G209" s="169"/>
      <c r="H209" s="169"/>
      <c r="I209" s="169"/>
      <c r="J209" s="18">
        <f>SUM(J198:J198,J201:J201,J204:J204,J206:J206,J207:J207,J208:J208)</f>
        <v>12</v>
      </c>
      <c r="K209" s="18">
        <f>SUM(K198:K199,K201:K202,K204:K204,K206:K206,K207:K207,K208:K208)</f>
        <v>0</v>
      </c>
      <c r="L209" s="18">
        <f>SUM(L198:L199,L201:L202,L204:L204,L206:L206,L207:L207,L208:L208)</f>
        <v>0</v>
      </c>
      <c r="M209" s="18">
        <f>SUM(M198:M198,M201:M201,M204:M204,M206:M206,M207:M207,M208:M208)</f>
        <v>8</v>
      </c>
      <c r="N209" s="18">
        <f>SUM(N198:N198,N201:N201,N204:N204,N206:N206,N207:N207,N208:N208)</f>
        <v>8</v>
      </c>
      <c r="O209" s="18">
        <f>SUM(O198:O198,O201:O201,O204:O204,O206:O206,O207:O207,O208:O208)</f>
        <v>12</v>
      </c>
      <c r="P209" s="18">
        <f>SUM(P198:P198,P201:P201,P204:P204,P206:P206,P207:P207,P208:P208)</f>
        <v>20</v>
      </c>
      <c r="Q209" s="18">
        <f>COUNTIF(Q198:Q199,"E")+COUNTIF(Q201:Q202,"E")+COUNTIF(Q204:Q204,"E")+COUNTIF(Q206:Q206,"E")+COUNTIF(Q207:Q207,"E")+COUNTIF(Q208:Q208,"E")</f>
        <v>0</v>
      </c>
      <c r="R209" s="18">
        <f>COUNTIF(R198:R199,"C")+COUNTIF(R201:R202,"C")+COUNTIF(R204:R204,"C")+COUNTIF(R206:R206,"C")+COUNTIF(R207:R207,"C")+COUNTIF(R208:R208,"C")</f>
        <v>0</v>
      </c>
      <c r="S209" s="18">
        <f>COUNTIF(S198:S198,"VP")+COUNTIF(S201:S201,"VP")+COUNTIF(S204:S204,"VP")+COUNTIF(S206:S206,"VP")+COUNTIF(S207:S207,"VP")+COUNTIF(S208:S208,"VP")</f>
        <v>4</v>
      </c>
      <c r="T209" s="77">
        <f>COUNTA(T198:T198,T201:T201,T204:T204,T206:T206,T207:T207,T208:T208)</f>
        <v>4</v>
      </c>
    </row>
    <row r="210" spans="1:26" x14ac:dyDescent="0.2">
      <c r="A210" s="169" t="s">
        <v>52</v>
      </c>
      <c r="B210" s="169"/>
      <c r="C210" s="169"/>
      <c r="D210" s="169"/>
      <c r="E210" s="169"/>
      <c r="F210" s="169"/>
      <c r="G210" s="169"/>
      <c r="H210" s="169"/>
      <c r="I210" s="169"/>
      <c r="J210" s="169"/>
      <c r="K210" s="18">
        <f>SUM(K198:K199,K201:K202,K204:K204,K206:K206,K207:K207)*14+SUM(K208:K208)*12</f>
        <v>0</v>
      </c>
      <c r="L210" s="18">
        <f>SUM(L198:L199,L201:L202,L204:L204,L206:L206,L207:L207)*14+SUM(L208:L208)*12</f>
        <v>0</v>
      </c>
      <c r="M210" s="18">
        <f>SUM(M198:M198,M201:M201,M204:M204,M206:M206,M207:M207)*14+SUM(M208:M208)*12</f>
        <v>112</v>
      </c>
      <c r="N210" s="18">
        <f>SUM(N198:N198,N201:N201,N204:N204,N206:N206,N207:N207)*14+SUM(N208:N208)*12</f>
        <v>112</v>
      </c>
      <c r="O210" s="18">
        <f>SUM(O198:O198,O201:O201,O204:O204,O206:O206,O207:O207)*14+SUM(O208:O208)*12</f>
        <v>168</v>
      </c>
      <c r="P210" s="18">
        <f>SUM(P198:P198,P201:P201,P204:P204,P206:P206,P207:P207)*14+SUM(P208:P208)*12</f>
        <v>280</v>
      </c>
      <c r="Q210" s="222"/>
      <c r="R210" s="222"/>
      <c r="S210" s="222"/>
      <c r="T210" s="222"/>
    </row>
    <row r="211" spans="1:26" x14ac:dyDescent="0.2">
      <c r="A211" s="169"/>
      <c r="B211" s="169"/>
      <c r="C211" s="169"/>
      <c r="D211" s="169"/>
      <c r="E211" s="169"/>
      <c r="F211" s="169"/>
      <c r="G211" s="169"/>
      <c r="H211" s="169"/>
      <c r="I211" s="169"/>
      <c r="J211" s="169"/>
      <c r="K211" s="221">
        <f>SUM(K210:M210)</f>
        <v>112</v>
      </c>
      <c r="L211" s="221"/>
      <c r="M211" s="221"/>
      <c r="N211" s="221">
        <f>SUM(N210:O210)</f>
        <v>280</v>
      </c>
      <c r="O211" s="221"/>
      <c r="P211" s="221"/>
      <c r="Q211" s="222"/>
      <c r="R211" s="222"/>
      <c r="S211" s="222"/>
      <c r="T211" s="222"/>
    </row>
    <row r="212" spans="1:26" x14ac:dyDescent="0.2">
      <c r="A212" s="202" t="s">
        <v>94</v>
      </c>
      <c r="B212" s="203"/>
      <c r="C212" s="203"/>
      <c r="D212" s="203"/>
      <c r="E212" s="203"/>
      <c r="F212" s="203"/>
      <c r="G212" s="203"/>
      <c r="H212" s="203"/>
      <c r="I212" s="203"/>
      <c r="J212" s="204"/>
      <c r="K212" s="208">
        <f>T209/SUM(T52,T69,T87,T106,T123,T138)</f>
        <v>7.8431372549019607E-2</v>
      </c>
      <c r="L212" s="209"/>
      <c r="M212" s="209"/>
      <c r="N212" s="209"/>
      <c r="O212" s="209"/>
      <c r="P212" s="209"/>
      <c r="Q212" s="209"/>
      <c r="R212" s="209"/>
      <c r="S212" s="209"/>
      <c r="T212" s="210"/>
    </row>
    <row r="213" spans="1:26" x14ac:dyDescent="0.2">
      <c r="A213" s="205" t="s">
        <v>97</v>
      </c>
      <c r="B213" s="206"/>
      <c r="C213" s="206"/>
      <c r="D213" s="206"/>
      <c r="E213" s="206"/>
      <c r="F213" s="206"/>
      <c r="G213" s="206"/>
      <c r="H213" s="206"/>
      <c r="I213" s="206"/>
      <c r="J213" s="207"/>
      <c r="K213" s="208">
        <f>K211/(SUM(N52,N69,N87,N106,N123)*14+N138*12)</f>
        <v>4.9910873440285206E-2</v>
      </c>
      <c r="L213" s="209"/>
      <c r="M213" s="209"/>
      <c r="N213" s="209"/>
      <c r="O213" s="209"/>
      <c r="P213" s="209"/>
      <c r="Q213" s="209"/>
      <c r="R213" s="209"/>
      <c r="S213" s="209"/>
      <c r="T213" s="210"/>
    </row>
    <row r="214" spans="1:26" s="43" customFormat="1" x14ac:dyDescent="0.2">
      <c r="A214" s="11"/>
      <c r="B214" s="11"/>
      <c r="C214" s="11"/>
      <c r="D214" s="11"/>
      <c r="E214" s="11"/>
      <c r="F214" s="11"/>
      <c r="G214" s="11"/>
      <c r="H214" s="11"/>
      <c r="I214" s="11"/>
      <c r="J214" s="11"/>
      <c r="K214" s="12"/>
      <c r="L214" s="12"/>
      <c r="M214" s="12"/>
      <c r="N214" s="13"/>
      <c r="O214" s="13"/>
      <c r="P214" s="13"/>
      <c r="Q214" s="13"/>
      <c r="R214" s="13"/>
      <c r="S214" s="13"/>
      <c r="T214" s="13"/>
    </row>
    <row r="215" spans="1:26" ht="21" customHeight="1" x14ac:dyDescent="0.2">
      <c r="A215" s="225" t="s">
        <v>60</v>
      </c>
      <c r="B215" s="226"/>
      <c r="C215" s="226"/>
      <c r="D215" s="226"/>
      <c r="E215" s="226"/>
      <c r="F215" s="226"/>
      <c r="G215" s="226"/>
      <c r="H215" s="226"/>
      <c r="I215" s="226"/>
      <c r="J215" s="226"/>
      <c r="K215" s="226"/>
      <c r="L215" s="226"/>
      <c r="M215" s="226"/>
      <c r="N215" s="226"/>
      <c r="O215" s="226"/>
      <c r="P215" s="226"/>
      <c r="Q215" s="226"/>
      <c r="R215" s="226"/>
      <c r="S215" s="226"/>
      <c r="T215" s="226"/>
    </row>
    <row r="216" spans="1:26" ht="21" customHeight="1" x14ac:dyDescent="0.2">
      <c r="A216" s="182" t="s">
        <v>62</v>
      </c>
      <c r="B216" s="224"/>
      <c r="C216" s="224"/>
      <c r="D216" s="224"/>
      <c r="E216" s="224"/>
      <c r="F216" s="224"/>
      <c r="G216" s="224"/>
      <c r="H216" s="224"/>
      <c r="I216" s="224"/>
      <c r="J216" s="224"/>
      <c r="K216" s="224"/>
      <c r="L216" s="224"/>
      <c r="M216" s="224"/>
      <c r="N216" s="224"/>
      <c r="O216" s="224"/>
      <c r="P216" s="224"/>
      <c r="Q216" s="224"/>
      <c r="R216" s="224"/>
      <c r="S216" s="224"/>
      <c r="T216" s="224"/>
      <c r="U216" s="48"/>
    </row>
    <row r="217" spans="1:26" ht="28.5" customHeight="1" x14ac:dyDescent="0.2">
      <c r="A217" s="182" t="s">
        <v>29</v>
      </c>
      <c r="B217" s="182" t="s">
        <v>28</v>
      </c>
      <c r="C217" s="182"/>
      <c r="D217" s="182"/>
      <c r="E217" s="182"/>
      <c r="F217" s="182"/>
      <c r="G217" s="182"/>
      <c r="H217" s="182"/>
      <c r="I217" s="182"/>
      <c r="J217" s="183" t="s">
        <v>42</v>
      </c>
      <c r="K217" s="183" t="s">
        <v>26</v>
      </c>
      <c r="L217" s="183"/>
      <c r="M217" s="183"/>
      <c r="N217" s="183" t="s">
        <v>43</v>
      </c>
      <c r="O217" s="183"/>
      <c r="P217" s="183"/>
      <c r="Q217" s="183" t="s">
        <v>25</v>
      </c>
      <c r="R217" s="183"/>
      <c r="S217" s="183"/>
      <c r="T217" s="183" t="s">
        <v>24</v>
      </c>
      <c r="U217" s="48"/>
    </row>
    <row r="218" spans="1:26" x14ac:dyDescent="0.2">
      <c r="A218" s="182"/>
      <c r="B218" s="182"/>
      <c r="C218" s="182"/>
      <c r="D218" s="182"/>
      <c r="E218" s="182"/>
      <c r="F218" s="182"/>
      <c r="G218" s="182"/>
      <c r="H218" s="182"/>
      <c r="I218" s="182"/>
      <c r="J218" s="183"/>
      <c r="K218" s="72" t="s">
        <v>30</v>
      </c>
      <c r="L218" s="72" t="s">
        <v>31</v>
      </c>
      <c r="M218" s="72" t="s">
        <v>32</v>
      </c>
      <c r="N218" s="72" t="s">
        <v>36</v>
      </c>
      <c r="O218" s="72" t="s">
        <v>7</v>
      </c>
      <c r="P218" s="72" t="s">
        <v>33</v>
      </c>
      <c r="Q218" s="72" t="s">
        <v>34</v>
      </c>
      <c r="R218" s="72" t="s">
        <v>30</v>
      </c>
      <c r="S218" s="72" t="s">
        <v>35</v>
      </c>
      <c r="T218" s="183"/>
      <c r="U218" s="48"/>
    </row>
    <row r="219" spans="1:26" x14ac:dyDescent="0.2">
      <c r="A219" s="182" t="s">
        <v>61</v>
      </c>
      <c r="B219" s="182"/>
      <c r="C219" s="182"/>
      <c r="D219" s="182"/>
      <c r="E219" s="182"/>
      <c r="F219" s="182"/>
      <c r="G219" s="182"/>
      <c r="H219" s="182"/>
      <c r="I219" s="182"/>
      <c r="J219" s="182"/>
      <c r="K219" s="182"/>
      <c r="L219" s="182"/>
      <c r="M219" s="182"/>
      <c r="N219" s="182"/>
      <c r="O219" s="182"/>
      <c r="P219" s="182"/>
      <c r="Q219" s="182"/>
      <c r="R219" s="182"/>
      <c r="S219" s="182"/>
      <c r="T219" s="182"/>
      <c r="U219" s="48"/>
    </row>
    <row r="220" spans="1:26" ht="15" x14ac:dyDescent="0.25">
      <c r="A220" s="25" t="str">
        <f t="shared" ref="A220:A225" si="56">IF(ISNA(INDEX($A$38:$T$211,MATCH($B220,$B$38:$B$211,0),1)),"",INDEX($A$38:$T$211,MATCH($B220,$B$38:$B$211,0),1))</f>
        <v>LLM1001</v>
      </c>
      <c r="B220" s="159" t="s">
        <v>220</v>
      </c>
      <c r="C220" s="160"/>
      <c r="D220" s="160"/>
      <c r="E220" s="160"/>
      <c r="F220" s="160"/>
      <c r="G220" s="160"/>
      <c r="H220" s="160"/>
      <c r="I220" s="161"/>
      <c r="J220" s="16">
        <f t="shared" ref="J220:J225" si="57">IF(ISNA(INDEX($A$38:$T$211,MATCH($B220,$B$38:$B$211,0),10)),"",INDEX($A$38:$T$211,MATCH($B220,$B$38:$B$211,0),10))</f>
        <v>4</v>
      </c>
      <c r="K220" s="16">
        <f t="shared" ref="K220:K225" si="58">IF(ISNA(INDEX($A$38:$T$211,MATCH($B220,$B$38:$B$211,0),11)),"",INDEX($A$38:$T$211,MATCH($B220,$B$38:$B$211,0),11))</f>
        <v>2</v>
      </c>
      <c r="L220" s="16">
        <f t="shared" ref="L220:L225" si="59">IF(ISNA(INDEX($A$38:$T$211,MATCH($B220,$B$38:$B$211,0),12)),"",INDEX($A$38:$T$211,MATCH($B220,$B$38:$B$211,0),12))</f>
        <v>1</v>
      </c>
      <c r="M220" s="16">
        <f t="shared" ref="M220:M225" si="60">IF(ISNA(INDEX($A$38:$T$211,MATCH($B220,$B$38:$B$211,0),13)),"",INDEX($A$38:$T$211,MATCH($B220,$B$38:$B$211,0),13))</f>
        <v>0</v>
      </c>
      <c r="N220" s="16">
        <f t="shared" ref="N220:N225" si="61">IF(ISNA(INDEX($A$38:$T$211,MATCH($B220,$B$38:$B$211,0),14)),"",INDEX($A$38:$T$211,MATCH($B220,$B$38:$B$211,0),14))</f>
        <v>3</v>
      </c>
      <c r="O220" s="16">
        <f t="shared" ref="O220:O225" si="62">IF(ISNA(INDEX($A$38:$T$211,MATCH($B220,$B$38:$B$211,0),15)),"",INDEX($A$38:$T$211,MATCH($B220,$B$38:$B$211,0),15))</f>
        <v>4</v>
      </c>
      <c r="P220" s="16">
        <f t="shared" ref="P220:P225" si="63">IF(ISNA(INDEX($A$38:$T$211,MATCH($B220,$B$38:$B$211,0),16)),"",INDEX($A$38:$T$211,MATCH($B220,$B$38:$B$211,0),16))</f>
        <v>7</v>
      </c>
      <c r="Q220" s="23" t="str">
        <f t="shared" ref="Q220:Q225" si="64">IF(ISNA(INDEX($A$38:$T$211,MATCH($B220,$B$38:$B$211,0),17)),"",INDEX($A$38:$T$211,MATCH($B220,$B$38:$B$211,0),17))</f>
        <v>E</v>
      </c>
      <c r="R220" s="23">
        <f t="shared" ref="R220:R225" si="65">IF(ISNA(INDEX($A$38:$T$211,MATCH($B220,$B$38:$B$211,0),18)),"",INDEX($A$38:$T$211,MATCH($B220,$B$38:$B$211,0),18))</f>
        <v>0</v>
      </c>
      <c r="S220" s="23">
        <f t="shared" ref="S220:S225" si="66">IF(ISNA(INDEX($A$38:$T$211,MATCH($B220,$B$38:$B$211,0),19)),"",INDEX($A$38:$T$211,MATCH($B220,$B$38:$B$211,0),19))</f>
        <v>0</v>
      </c>
      <c r="T220" s="23" t="str">
        <f t="shared" ref="T220:T225" si="67">IF(ISNA(INDEX($A$38:$T$211,MATCH($B220,$B$38:$B$211,0),20)),"",INDEX($A$38:$T$211,MATCH($B220,$B$38:$B$211,0),20))</f>
        <v>DF</v>
      </c>
      <c r="U220" s="78"/>
      <c r="V220" s="64"/>
      <c r="W220" s="64"/>
      <c r="X220" s="64"/>
      <c r="Y220" s="64"/>
      <c r="Z220" s="64"/>
    </row>
    <row r="221" spans="1:26" ht="15" customHeight="1" x14ac:dyDescent="0.25">
      <c r="A221" s="25" t="str">
        <f t="shared" si="56"/>
        <v>LLM2007</v>
      </c>
      <c r="B221" s="159" t="s">
        <v>226</v>
      </c>
      <c r="C221" s="160"/>
      <c r="D221" s="160"/>
      <c r="E221" s="160"/>
      <c r="F221" s="160"/>
      <c r="G221" s="160"/>
      <c r="H221" s="160"/>
      <c r="I221" s="161"/>
      <c r="J221" s="16">
        <f t="shared" si="57"/>
        <v>4</v>
      </c>
      <c r="K221" s="16">
        <f t="shared" si="58"/>
        <v>2</v>
      </c>
      <c r="L221" s="16">
        <f t="shared" si="59"/>
        <v>1</v>
      </c>
      <c r="M221" s="16">
        <f t="shared" si="60"/>
        <v>0</v>
      </c>
      <c r="N221" s="16">
        <f t="shared" si="61"/>
        <v>3</v>
      </c>
      <c r="O221" s="16">
        <f t="shared" si="62"/>
        <v>4</v>
      </c>
      <c r="P221" s="16">
        <f t="shared" si="63"/>
        <v>7</v>
      </c>
      <c r="Q221" s="23" t="str">
        <f t="shared" si="64"/>
        <v>E</v>
      </c>
      <c r="R221" s="23">
        <f t="shared" si="65"/>
        <v>0</v>
      </c>
      <c r="S221" s="23">
        <f t="shared" si="66"/>
        <v>0</v>
      </c>
      <c r="T221" s="23" t="str">
        <f t="shared" si="67"/>
        <v>DF</v>
      </c>
      <c r="U221" s="79"/>
      <c r="V221" s="64"/>
      <c r="W221" s="64"/>
      <c r="X221" s="64"/>
      <c r="Y221" s="64"/>
      <c r="Z221" s="64"/>
    </row>
    <row r="222" spans="1:26" ht="15" x14ac:dyDescent="0.25">
      <c r="A222" s="25" t="str">
        <f t="shared" si="56"/>
        <v>LLM3010</v>
      </c>
      <c r="B222" s="159" t="s">
        <v>237</v>
      </c>
      <c r="C222" s="160"/>
      <c r="D222" s="160"/>
      <c r="E222" s="160"/>
      <c r="F222" s="160"/>
      <c r="G222" s="160"/>
      <c r="H222" s="160"/>
      <c r="I222" s="161"/>
      <c r="J222" s="16">
        <f t="shared" si="57"/>
        <v>4</v>
      </c>
      <c r="K222" s="16">
        <f t="shared" si="58"/>
        <v>2</v>
      </c>
      <c r="L222" s="16">
        <f t="shared" si="59"/>
        <v>2</v>
      </c>
      <c r="M222" s="16">
        <f t="shared" si="60"/>
        <v>0</v>
      </c>
      <c r="N222" s="16">
        <f t="shared" si="61"/>
        <v>4</v>
      </c>
      <c r="O222" s="16">
        <f t="shared" si="62"/>
        <v>3</v>
      </c>
      <c r="P222" s="16">
        <f t="shared" si="63"/>
        <v>7</v>
      </c>
      <c r="Q222" s="23" t="str">
        <f t="shared" si="64"/>
        <v>E</v>
      </c>
      <c r="R222" s="23">
        <f t="shared" si="65"/>
        <v>0</v>
      </c>
      <c r="S222" s="23">
        <f t="shared" si="66"/>
        <v>0</v>
      </c>
      <c r="T222" s="23" t="str">
        <f t="shared" si="67"/>
        <v>DF</v>
      </c>
      <c r="U222" s="79"/>
      <c r="V222" s="64"/>
      <c r="W222" s="64"/>
      <c r="X222" s="64"/>
      <c r="Y222" s="64"/>
      <c r="Z222" s="64"/>
    </row>
    <row r="223" spans="1:26" ht="26.1" customHeight="1" x14ac:dyDescent="0.25">
      <c r="A223" s="25" t="str">
        <f t="shared" si="56"/>
        <v>LLY5024</v>
      </c>
      <c r="B223" s="144" t="s">
        <v>247</v>
      </c>
      <c r="C223" s="145"/>
      <c r="D223" s="145"/>
      <c r="E223" s="145"/>
      <c r="F223" s="145"/>
      <c r="G223" s="145"/>
      <c r="H223" s="145"/>
      <c r="I223" s="146"/>
      <c r="J223" s="16">
        <f t="shared" si="57"/>
        <v>3</v>
      </c>
      <c r="K223" s="16">
        <f t="shared" si="58"/>
        <v>0</v>
      </c>
      <c r="L223" s="16">
        <f t="shared" si="59"/>
        <v>0</v>
      </c>
      <c r="M223" s="16">
        <f t="shared" si="60"/>
        <v>1</v>
      </c>
      <c r="N223" s="16">
        <f t="shared" si="61"/>
        <v>1</v>
      </c>
      <c r="O223" s="16">
        <f t="shared" si="62"/>
        <v>4</v>
      </c>
      <c r="P223" s="16">
        <f t="shared" si="63"/>
        <v>5</v>
      </c>
      <c r="Q223" s="23">
        <f t="shared" si="64"/>
        <v>0</v>
      </c>
      <c r="R223" s="23" t="str">
        <f t="shared" si="65"/>
        <v>C</v>
      </c>
      <c r="S223" s="23">
        <f t="shared" si="66"/>
        <v>0</v>
      </c>
      <c r="T223" s="23" t="str">
        <f t="shared" si="67"/>
        <v>DF</v>
      </c>
      <c r="U223" s="79"/>
      <c r="V223" s="64"/>
      <c r="W223" s="64"/>
      <c r="X223" s="64"/>
      <c r="Y223" s="64"/>
      <c r="Z223" s="64"/>
    </row>
    <row r="224" spans="1:26" ht="15" x14ac:dyDescent="0.25">
      <c r="A224" s="25" t="str">
        <f t="shared" si="56"/>
        <v>LLM4013</v>
      </c>
      <c r="B224" s="159" t="s">
        <v>244</v>
      </c>
      <c r="C224" s="160"/>
      <c r="D224" s="160"/>
      <c r="E224" s="160"/>
      <c r="F224" s="160"/>
      <c r="G224" s="160"/>
      <c r="H224" s="160"/>
      <c r="I224" s="161"/>
      <c r="J224" s="16">
        <f t="shared" si="57"/>
        <v>4</v>
      </c>
      <c r="K224" s="16">
        <f t="shared" si="58"/>
        <v>2</v>
      </c>
      <c r="L224" s="16">
        <f t="shared" si="59"/>
        <v>2</v>
      </c>
      <c r="M224" s="16">
        <f t="shared" si="60"/>
        <v>0</v>
      </c>
      <c r="N224" s="16">
        <f t="shared" si="61"/>
        <v>4</v>
      </c>
      <c r="O224" s="16">
        <f t="shared" si="62"/>
        <v>3</v>
      </c>
      <c r="P224" s="16">
        <f t="shared" si="63"/>
        <v>7</v>
      </c>
      <c r="Q224" s="23" t="str">
        <f t="shared" si="64"/>
        <v>E</v>
      </c>
      <c r="R224" s="23">
        <f t="shared" si="65"/>
        <v>0</v>
      </c>
      <c r="S224" s="23">
        <f t="shared" si="66"/>
        <v>0</v>
      </c>
      <c r="T224" s="23" t="str">
        <f t="shared" si="67"/>
        <v>DF</v>
      </c>
      <c r="U224" s="79"/>
      <c r="V224" s="64"/>
      <c r="W224" s="64"/>
      <c r="X224" s="64"/>
      <c r="Y224" s="64"/>
      <c r="Z224" s="64"/>
    </row>
    <row r="225" spans="1:26" s="37" customFormat="1" ht="15" x14ac:dyDescent="0.25">
      <c r="A225" s="25" t="str">
        <f t="shared" si="56"/>
        <v>LLX5003</v>
      </c>
      <c r="B225" s="159" t="s">
        <v>249</v>
      </c>
      <c r="C225" s="160"/>
      <c r="D225" s="160"/>
      <c r="E225" s="160"/>
      <c r="F225" s="160"/>
      <c r="G225" s="160"/>
      <c r="H225" s="160"/>
      <c r="I225" s="161"/>
      <c r="J225" s="16">
        <f t="shared" si="57"/>
        <v>4</v>
      </c>
      <c r="K225" s="16">
        <f t="shared" si="58"/>
        <v>2</v>
      </c>
      <c r="L225" s="16">
        <f t="shared" si="59"/>
        <v>2</v>
      </c>
      <c r="M225" s="16">
        <f t="shared" si="60"/>
        <v>0</v>
      </c>
      <c r="N225" s="16">
        <f t="shared" si="61"/>
        <v>4</v>
      </c>
      <c r="O225" s="16">
        <f t="shared" si="62"/>
        <v>3</v>
      </c>
      <c r="P225" s="16">
        <f t="shared" si="63"/>
        <v>7</v>
      </c>
      <c r="Q225" s="23" t="str">
        <f t="shared" si="64"/>
        <v>E</v>
      </c>
      <c r="R225" s="23">
        <f t="shared" si="65"/>
        <v>0</v>
      </c>
      <c r="S225" s="23">
        <f t="shared" si="66"/>
        <v>0</v>
      </c>
      <c r="T225" s="23" t="str">
        <f t="shared" si="67"/>
        <v>DF</v>
      </c>
      <c r="U225" s="79"/>
      <c r="V225" s="64"/>
      <c r="W225" s="64"/>
      <c r="X225" s="64"/>
      <c r="Y225" s="64"/>
      <c r="Z225" s="64"/>
    </row>
    <row r="226" spans="1:26" ht="15" x14ac:dyDescent="0.25">
      <c r="A226" s="70" t="s">
        <v>27</v>
      </c>
      <c r="B226" s="165"/>
      <c r="C226" s="165"/>
      <c r="D226" s="165"/>
      <c r="E226" s="165"/>
      <c r="F226" s="165"/>
      <c r="G226" s="165"/>
      <c r="H226" s="165"/>
      <c r="I226" s="165"/>
      <c r="J226" s="18">
        <f>IF(ISNA(SUM(J220:J225)),"",SUM(J220:J225))</f>
        <v>23</v>
      </c>
      <c r="K226" s="18">
        <f t="shared" ref="K226:P226" si="68">SUM(K220:K225)</f>
        <v>10</v>
      </c>
      <c r="L226" s="18">
        <f t="shared" si="68"/>
        <v>8</v>
      </c>
      <c r="M226" s="18">
        <f t="shared" si="68"/>
        <v>1</v>
      </c>
      <c r="N226" s="18">
        <f t="shared" si="68"/>
        <v>19</v>
      </c>
      <c r="O226" s="18">
        <f t="shared" si="68"/>
        <v>21</v>
      </c>
      <c r="P226" s="18">
        <f t="shared" si="68"/>
        <v>40</v>
      </c>
      <c r="Q226" s="70">
        <f>COUNTIF(Q220:Q225,"E")</f>
        <v>5</v>
      </c>
      <c r="R226" s="70">
        <f>COUNTIF(R220:R225,"C")</f>
        <v>1</v>
      </c>
      <c r="S226" s="70">
        <f>COUNTIF(S220:S225,"VP")</f>
        <v>0</v>
      </c>
      <c r="T226" s="71">
        <f>COUNTA(T220:T225)</f>
        <v>6</v>
      </c>
      <c r="U226" s="79"/>
      <c r="V226" s="64"/>
      <c r="W226" s="64"/>
      <c r="X226" s="64"/>
      <c r="Y226" s="64"/>
      <c r="Z226" s="64"/>
    </row>
    <row r="227" spans="1:26" ht="15" x14ac:dyDescent="0.25">
      <c r="A227" s="182" t="s">
        <v>74</v>
      </c>
      <c r="B227" s="182"/>
      <c r="C227" s="182"/>
      <c r="D227" s="182"/>
      <c r="E227" s="182"/>
      <c r="F227" s="182"/>
      <c r="G227" s="182"/>
      <c r="H227" s="182"/>
      <c r="I227" s="182"/>
      <c r="J227" s="182"/>
      <c r="K227" s="182"/>
      <c r="L227" s="182"/>
      <c r="M227" s="182"/>
      <c r="N227" s="182"/>
      <c r="O227" s="182"/>
      <c r="P227" s="182"/>
      <c r="Q227" s="182"/>
      <c r="R227" s="182"/>
      <c r="S227" s="182"/>
      <c r="T227" s="182"/>
      <c r="U227" s="79"/>
      <c r="V227" s="64"/>
      <c r="W227" s="64"/>
      <c r="X227" s="64"/>
      <c r="Y227" s="64"/>
      <c r="Z227" s="64"/>
    </row>
    <row r="228" spans="1:26" ht="26.1" customHeight="1" x14ac:dyDescent="0.25">
      <c r="A228" s="25" t="str">
        <f>IF(ISNA(INDEX($A$38:$T$211,MATCH($B228,$B$38:$B$211,0),1)),"",INDEX($A$38:$T$211,MATCH($B228,$B$38:$B$211,0),1))</f>
        <v>LLY6024</v>
      </c>
      <c r="B228" s="144" t="s">
        <v>255</v>
      </c>
      <c r="C228" s="145"/>
      <c r="D228" s="145"/>
      <c r="E228" s="145"/>
      <c r="F228" s="145"/>
      <c r="G228" s="145"/>
      <c r="H228" s="145"/>
      <c r="I228" s="146"/>
      <c r="J228" s="16">
        <f>IF(ISNA(INDEX($A$38:$T$211,MATCH($B228,$B$38:$B$211,0),10)),"",INDEX($A$38:$T$211,MATCH($B228,$B$38:$B$211,0),10))</f>
        <v>3</v>
      </c>
      <c r="K228" s="16">
        <f>IF(ISNA(INDEX($A$38:$T$211,MATCH($B228,$B$38:$B$211,0),11)),"",INDEX($A$38:$T$211,MATCH($B228,$B$38:$B$211,0),11))</f>
        <v>0</v>
      </c>
      <c r="L228" s="16">
        <f>IF(ISNA(INDEX($A$38:$T$211,MATCH($B228,$B$38:$B$211,0),12)),"",INDEX($A$38:$T$211,MATCH($B228,$B$38:$B$211,0),12))</f>
        <v>0</v>
      </c>
      <c r="M228" s="16">
        <f>IF(ISNA(INDEX($A$38:$T$211,MATCH($B228,$B$38:$B$211,0),13)),"",INDEX($A$38:$T$211,MATCH($B228,$B$38:$B$211,0),13))</f>
        <v>1</v>
      </c>
      <c r="N228" s="16">
        <f>IF(ISNA(INDEX($A$38:$T$211,MATCH($B228,$B$38:$B$211,0),14)),"",INDEX($A$38:$T$211,MATCH($B228,$B$38:$B$211,0),14))</f>
        <v>1</v>
      </c>
      <c r="O228" s="16">
        <f>IF(ISNA(INDEX($A$38:$T$211,MATCH($B228,$B$38:$B$211,0),15)),"",INDEX($A$38:$T$211,MATCH($B228,$B$38:$B$211,0),15))</f>
        <v>5</v>
      </c>
      <c r="P228" s="16">
        <f>IF(ISNA(INDEX($A$38:$T$211,MATCH($B228,$B$38:$B$211,0),16)),"",INDEX($A$38:$T$211,MATCH($B228,$B$38:$B$211,0),16))</f>
        <v>6</v>
      </c>
      <c r="Q228" s="23">
        <f>IF(ISNA(INDEX($A$38:$T$211,MATCH($B228,$B$38:$B$211,0),17)),"",INDEX($A$38:$T$211,MATCH($B228,$B$38:$B$211,0),17))</f>
        <v>0</v>
      </c>
      <c r="R228" s="23" t="str">
        <f>IF(ISNA(INDEX($A$38:$T$211,MATCH($B228,$B$38:$B$211,0),18)),"",INDEX($A$38:$T$211,MATCH($B228,$B$38:$B$211,0),18))</f>
        <v>C</v>
      </c>
      <c r="S228" s="23">
        <f>IF(ISNA(INDEX($A$38:$T$211,MATCH($B228,$B$38:$B$211,0),19)),"",INDEX($A$38:$T$211,MATCH($B228,$B$38:$B$211,0),19))</f>
        <v>0</v>
      </c>
      <c r="T228" s="23" t="str">
        <f>IF(ISNA(INDEX($A$38:$T$211,MATCH($B228,$B$38:$B$211,0),20)),"",INDEX($A$38:$T$211,MATCH($B228,$B$38:$B$211,0),20))</f>
        <v>DF</v>
      </c>
      <c r="U228" s="79"/>
      <c r="V228" s="64"/>
      <c r="W228" s="64"/>
      <c r="X228" s="64"/>
      <c r="Y228" s="64"/>
      <c r="Z228" s="64"/>
    </row>
    <row r="229" spans="1:26" ht="15" x14ac:dyDescent="0.25">
      <c r="A229" s="25" t="str">
        <f>IF(ISNA(INDEX($A$38:$T$211,MATCH($B229,$B$38:$B$211,0),1)),"",INDEX($A$38:$T$211,MATCH($B229,$B$38:$B$211,0),1))</f>
        <v>LLX6021</v>
      </c>
      <c r="B229" s="301" t="s">
        <v>257</v>
      </c>
      <c r="C229" s="301"/>
      <c r="D229" s="301"/>
      <c r="E229" s="301"/>
      <c r="F229" s="301"/>
      <c r="G229" s="301"/>
      <c r="H229" s="301"/>
      <c r="I229" s="301"/>
      <c r="J229" s="16">
        <f>IF(ISNA(INDEX($A$38:$T$211,MATCH($B229,$B$38:$B$211,0),10)),"",INDEX($A$38:$T$211,MATCH($B229,$B$38:$B$211,0),10))</f>
        <v>4</v>
      </c>
      <c r="K229" s="16">
        <f>IF(ISNA(INDEX($A$38:$T$211,MATCH($B229,$B$38:$B$211,0),11)),"",INDEX($A$38:$T$211,MATCH($B229,$B$38:$B$211,0),11))</f>
        <v>2</v>
      </c>
      <c r="L229" s="16">
        <f>IF(ISNA(INDEX($A$38:$T$211,MATCH($B229,$B$38:$B$211,0),12)),"",INDEX($A$38:$T$211,MATCH($B229,$B$38:$B$211,0),12))</f>
        <v>2</v>
      </c>
      <c r="M229" s="16">
        <f>IF(ISNA(INDEX($A$38:$T$211,MATCH($B229,$B$38:$B$211,0),13)),"",INDEX($A$38:$T$211,MATCH($B229,$B$38:$B$211,0),13))</f>
        <v>0</v>
      </c>
      <c r="N229" s="16">
        <f>IF(ISNA(INDEX($A$38:$T$211,MATCH($B229,$B$38:$B$211,0),14)),"",INDEX($A$38:$T$211,MATCH($B229,$B$38:$B$211,0),14))</f>
        <v>4</v>
      </c>
      <c r="O229" s="16">
        <f>IF(ISNA(INDEX($A$38:$T$211,MATCH($B229,$B$38:$B$211,0),15)),"",INDEX($A$38:$T$211,MATCH($B229,$B$38:$B$211,0),15))</f>
        <v>4</v>
      </c>
      <c r="P229" s="16">
        <f>IF(ISNA(INDEX($A$38:$T$211,MATCH($B229,$B$38:$B$211,0),16)),"",INDEX($A$38:$T$211,MATCH($B229,$B$38:$B$211,0),16))</f>
        <v>8</v>
      </c>
      <c r="Q229" s="23" t="str">
        <f>IF(ISNA(INDEX($A$38:$T$211,MATCH($B229,$B$38:$B$211,0),17)),"",INDEX($A$38:$T$211,MATCH($B229,$B$38:$B$211,0),17))</f>
        <v>E</v>
      </c>
      <c r="R229" s="23">
        <f>IF(ISNA(INDEX($A$38:$T$211,MATCH($B229,$B$38:$B$211,0),18)),"",INDEX($A$38:$T$211,MATCH($B229,$B$38:$B$211,0),18))</f>
        <v>0</v>
      </c>
      <c r="S229" s="23">
        <f>IF(ISNA(INDEX($A$38:$T$211,MATCH($B229,$B$38:$B$211,0),19)),"",INDEX($A$38:$T$211,MATCH($B229,$B$38:$B$211,0),19))</f>
        <v>0</v>
      </c>
      <c r="T229" s="23" t="str">
        <f>IF(ISNA(INDEX($A$38:$T$211,MATCH($B229,$B$38:$B$211,0),20)),"",INDEX($A$38:$T$211,MATCH($B229,$B$38:$B$211,0),20))</f>
        <v>DF</v>
      </c>
      <c r="U229" s="79"/>
      <c r="V229" s="64"/>
      <c r="W229" s="64"/>
      <c r="X229" s="64"/>
      <c r="Y229" s="64"/>
      <c r="Z229" s="64"/>
    </row>
    <row r="230" spans="1:26" ht="15" x14ac:dyDescent="0.25">
      <c r="A230" s="70" t="s">
        <v>27</v>
      </c>
      <c r="B230" s="182"/>
      <c r="C230" s="182"/>
      <c r="D230" s="182"/>
      <c r="E230" s="182"/>
      <c r="F230" s="182"/>
      <c r="G230" s="182"/>
      <c r="H230" s="182"/>
      <c r="I230" s="182"/>
      <c r="J230" s="18">
        <f t="shared" ref="J230:P230" si="69">SUM(J228:J229)</f>
        <v>7</v>
      </c>
      <c r="K230" s="18">
        <f t="shared" si="69"/>
        <v>2</v>
      </c>
      <c r="L230" s="18">
        <f t="shared" si="69"/>
        <v>2</v>
      </c>
      <c r="M230" s="18">
        <f t="shared" si="69"/>
        <v>1</v>
      </c>
      <c r="N230" s="18">
        <f t="shared" si="69"/>
        <v>5</v>
      </c>
      <c r="O230" s="18">
        <f t="shared" si="69"/>
        <v>9</v>
      </c>
      <c r="P230" s="18">
        <f t="shared" si="69"/>
        <v>14</v>
      </c>
      <c r="Q230" s="70">
        <f>COUNTIF(Q228:Q229,"E")</f>
        <v>1</v>
      </c>
      <c r="R230" s="70">
        <f>COUNTIF(R228:R229,"C")</f>
        <v>1</v>
      </c>
      <c r="S230" s="70">
        <f>COUNTIF(S228:S229,"VP")</f>
        <v>0</v>
      </c>
      <c r="T230" s="71">
        <f>COUNTA(T228:T229)</f>
        <v>2</v>
      </c>
      <c r="U230" s="79"/>
      <c r="V230" s="64"/>
      <c r="W230" s="64"/>
      <c r="X230" s="64"/>
      <c r="Y230" s="64"/>
      <c r="Z230" s="64"/>
    </row>
    <row r="231" spans="1:26" ht="25.5" customHeight="1" x14ac:dyDescent="0.25">
      <c r="A231" s="169" t="s">
        <v>96</v>
      </c>
      <c r="B231" s="169"/>
      <c r="C231" s="169"/>
      <c r="D231" s="169"/>
      <c r="E231" s="169"/>
      <c r="F231" s="169"/>
      <c r="G231" s="169"/>
      <c r="H231" s="169"/>
      <c r="I231" s="169"/>
      <c r="J231" s="18">
        <f t="shared" ref="J231:T231" si="70">SUM(J226,J230)</f>
        <v>30</v>
      </c>
      <c r="K231" s="18">
        <f t="shared" si="70"/>
        <v>12</v>
      </c>
      <c r="L231" s="18">
        <f t="shared" si="70"/>
        <v>10</v>
      </c>
      <c r="M231" s="18">
        <f t="shared" si="70"/>
        <v>2</v>
      </c>
      <c r="N231" s="18">
        <f t="shared" si="70"/>
        <v>24</v>
      </c>
      <c r="O231" s="18">
        <f t="shared" si="70"/>
        <v>30</v>
      </c>
      <c r="P231" s="18">
        <f t="shared" si="70"/>
        <v>54</v>
      </c>
      <c r="Q231" s="18">
        <f t="shared" si="70"/>
        <v>6</v>
      </c>
      <c r="R231" s="18">
        <f t="shared" si="70"/>
        <v>2</v>
      </c>
      <c r="S231" s="18">
        <f t="shared" si="70"/>
        <v>0</v>
      </c>
      <c r="T231" s="77">
        <f t="shared" si="70"/>
        <v>8</v>
      </c>
      <c r="U231" s="79"/>
      <c r="V231" s="64"/>
      <c r="W231" s="64"/>
      <c r="X231" s="64"/>
      <c r="Y231" s="64"/>
      <c r="Z231" s="64"/>
    </row>
    <row r="232" spans="1:26" ht="15" x14ac:dyDescent="0.25">
      <c r="A232" s="169" t="s">
        <v>52</v>
      </c>
      <c r="B232" s="169"/>
      <c r="C232" s="169"/>
      <c r="D232" s="169"/>
      <c r="E232" s="169"/>
      <c r="F232" s="169"/>
      <c r="G232" s="169"/>
      <c r="H232" s="169"/>
      <c r="I232" s="169"/>
      <c r="J232" s="169"/>
      <c r="K232" s="18">
        <f t="shared" ref="K232:P232" si="71">K226*14+K230*12</f>
        <v>164</v>
      </c>
      <c r="L232" s="18">
        <f t="shared" si="71"/>
        <v>136</v>
      </c>
      <c r="M232" s="18">
        <f t="shared" si="71"/>
        <v>26</v>
      </c>
      <c r="N232" s="18">
        <f t="shared" si="71"/>
        <v>326</v>
      </c>
      <c r="O232" s="18">
        <f t="shared" si="71"/>
        <v>402</v>
      </c>
      <c r="P232" s="18">
        <f t="shared" si="71"/>
        <v>728</v>
      </c>
      <c r="Q232" s="222"/>
      <c r="R232" s="222"/>
      <c r="S232" s="222"/>
      <c r="T232" s="222"/>
      <c r="U232" s="79"/>
      <c r="V232" s="64"/>
      <c r="W232" s="64"/>
      <c r="X232" s="64"/>
      <c r="Y232" s="64"/>
      <c r="Z232" s="64"/>
    </row>
    <row r="233" spans="1:26" ht="15" x14ac:dyDescent="0.25">
      <c r="A233" s="169"/>
      <c r="B233" s="169"/>
      <c r="C233" s="169"/>
      <c r="D233" s="169"/>
      <c r="E233" s="169"/>
      <c r="F233" s="169"/>
      <c r="G233" s="169"/>
      <c r="H233" s="169"/>
      <c r="I233" s="169"/>
      <c r="J233" s="169"/>
      <c r="K233" s="221">
        <f>SUM(K232:M232)</f>
        <v>326</v>
      </c>
      <c r="L233" s="221"/>
      <c r="M233" s="221"/>
      <c r="N233" s="221">
        <f>SUM(N232:O232)</f>
        <v>728</v>
      </c>
      <c r="O233" s="221"/>
      <c r="P233" s="221"/>
      <c r="Q233" s="222"/>
      <c r="R233" s="222"/>
      <c r="S233" s="222"/>
      <c r="T233" s="222"/>
      <c r="U233" s="79"/>
      <c r="V233" s="64"/>
      <c r="W233" s="64"/>
      <c r="X233" s="64"/>
      <c r="Y233" s="64"/>
      <c r="Z233" s="64"/>
    </row>
    <row r="234" spans="1:26" ht="15" x14ac:dyDescent="0.25">
      <c r="A234" s="211" t="s">
        <v>94</v>
      </c>
      <c r="B234" s="211"/>
      <c r="C234" s="211"/>
      <c r="D234" s="211"/>
      <c r="E234" s="211"/>
      <c r="F234" s="211"/>
      <c r="G234" s="211"/>
      <c r="H234" s="211"/>
      <c r="I234" s="211"/>
      <c r="J234" s="211"/>
      <c r="K234" s="223">
        <f>T231/SUM(T52,T69,T87,T106,T123,T138)</f>
        <v>0.15686274509803921</v>
      </c>
      <c r="L234" s="223"/>
      <c r="M234" s="223"/>
      <c r="N234" s="223"/>
      <c r="O234" s="223"/>
      <c r="P234" s="223"/>
      <c r="Q234" s="223"/>
      <c r="R234" s="223"/>
      <c r="S234" s="223"/>
      <c r="T234" s="223"/>
      <c r="U234" s="79"/>
      <c r="V234" s="64"/>
      <c r="W234" s="64"/>
      <c r="X234" s="64"/>
      <c r="Y234" s="64"/>
      <c r="Z234" s="64"/>
    </row>
    <row r="235" spans="1:26" ht="15" x14ac:dyDescent="0.25">
      <c r="A235" s="212" t="s">
        <v>97</v>
      </c>
      <c r="B235" s="212"/>
      <c r="C235" s="212"/>
      <c r="D235" s="212"/>
      <c r="E235" s="212"/>
      <c r="F235" s="212"/>
      <c r="G235" s="212"/>
      <c r="H235" s="212"/>
      <c r="I235" s="212"/>
      <c r="J235" s="212"/>
      <c r="K235" s="223">
        <f>K233/(SUM(N52,N69,N87,N106,N123)*14+N138*12)</f>
        <v>0.14527629233511585</v>
      </c>
      <c r="L235" s="223"/>
      <c r="M235" s="223"/>
      <c r="N235" s="223"/>
      <c r="O235" s="223"/>
      <c r="P235" s="223"/>
      <c r="Q235" s="223"/>
      <c r="R235" s="223"/>
      <c r="S235" s="223"/>
      <c r="T235" s="223"/>
      <c r="U235" s="79"/>
      <c r="V235" s="64"/>
      <c r="W235" s="64"/>
      <c r="X235" s="64"/>
      <c r="Y235" s="64"/>
      <c r="Z235" s="64"/>
    </row>
    <row r="236" spans="1:26" s="131" customFormat="1" ht="15" x14ac:dyDescent="0.25">
      <c r="A236" s="66"/>
      <c r="B236" s="66"/>
      <c r="C236" s="66"/>
      <c r="D236" s="66"/>
      <c r="E236" s="66"/>
      <c r="F236" s="66"/>
      <c r="G236" s="66"/>
      <c r="H236" s="66"/>
      <c r="I236" s="66"/>
      <c r="J236" s="66"/>
      <c r="K236" s="67"/>
      <c r="L236" s="67"/>
      <c r="M236" s="67"/>
      <c r="N236" s="67"/>
      <c r="O236" s="67"/>
      <c r="P236" s="67"/>
      <c r="Q236" s="67"/>
      <c r="R236" s="67"/>
      <c r="S236" s="67"/>
      <c r="T236" s="67"/>
      <c r="U236" s="79"/>
      <c r="V236" s="64"/>
      <c r="W236" s="64"/>
      <c r="X236" s="64"/>
      <c r="Y236" s="64"/>
      <c r="Z236" s="64"/>
    </row>
    <row r="237" spans="1:26" s="43" customFormat="1" x14ac:dyDescent="0.2">
      <c r="A237" s="48"/>
      <c r="B237" s="48"/>
      <c r="C237" s="48"/>
      <c r="D237" s="48"/>
      <c r="E237" s="48"/>
      <c r="F237" s="48"/>
      <c r="G237" s="48"/>
      <c r="H237" s="48"/>
      <c r="I237" s="48"/>
      <c r="J237" s="48"/>
      <c r="K237" s="48"/>
      <c r="L237" s="48"/>
      <c r="M237" s="48"/>
      <c r="N237" s="48"/>
      <c r="O237" s="48"/>
      <c r="P237" s="48"/>
      <c r="Q237" s="48"/>
      <c r="R237" s="48"/>
      <c r="S237" s="48"/>
      <c r="T237" s="48"/>
    </row>
    <row r="238" spans="1:26" ht="23.25" customHeight="1" x14ac:dyDescent="0.2">
      <c r="A238" s="182" t="s">
        <v>63</v>
      </c>
      <c r="B238" s="224"/>
      <c r="C238" s="224"/>
      <c r="D238" s="224"/>
      <c r="E238" s="224"/>
      <c r="F238" s="224"/>
      <c r="G238" s="224"/>
      <c r="H238" s="224"/>
      <c r="I238" s="224"/>
      <c r="J238" s="224"/>
      <c r="K238" s="224"/>
      <c r="L238" s="224"/>
      <c r="M238" s="224"/>
      <c r="N238" s="224"/>
      <c r="O238" s="224"/>
      <c r="P238" s="224"/>
      <c r="Q238" s="224"/>
      <c r="R238" s="224"/>
      <c r="S238" s="224"/>
      <c r="T238" s="224"/>
    </row>
    <row r="239" spans="1:26" ht="26.25" customHeight="1" x14ac:dyDescent="0.2">
      <c r="A239" s="182" t="s">
        <v>29</v>
      </c>
      <c r="B239" s="182" t="s">
        <v>28</v>
      </c>
      <c r="C239" s="182"/>
      <c r="D239" s="182"/>
      <c r="E239" s="182"/>
      <c r="F239" s="182"/>
      <c r="G239" s="182"/>
      <c r="H239" s="182"/>
      <c r="I239" s="182"/>
      <c r="J239" s="183" t="s">
        <v>42</v>
      </c>
      <c r="K239" s="183" t="s">
        <v>26</v>
      </c>
      <c r="L239" s="183"/>
      <c r="M239" s="183"/>
      <c r="N239" s="183" t="s">
        <v>43</v>
      </c>
      <c r="O239" s="183"/>
      <c r="P239" s="183"/>
      <c r="Q239" s="183" t="s">
        <v>25</v>
      </c>
      <c r="R239" s="183"/>
      <c r="S239" s="183"/>
      <c r="T239" s="183" t="s">
        <v>24</v>
      </c>
    </row>
    <row r="240" spans="1:26" x14ac:dyDescent="0.2">
      <c r="A240" s="182"/>
      <c r="B240" s="182"/>
      <c r="C240" s="182"/>
      <c r="D240" s="182"/>
      <c r="E240" s="182"/>
      <c r="F240" s="182"/>
      <c r="G240" s="182"/>
      <c r="H240" s="182"/>
      <c r="I240" s="182"/>
      <c r="J240" s="183"/>
      <c r="K240" s="72" t="s">
        <v>30</v>
      </c>
      <c r="L240" s="72" t="s">
        <v>31</v>
      </c>
      <c r="M240" s="72" t="s">
        <v>32</v>
      </c>
      <c r="N240" s="72" t="s">
        <v>36</v>
      </c>
      <c r="O240" s="72" t="s">
        <v>7</v>
      </c>
      <c r="P240" s="72" t="s">
        <v>33</v>
      </c>
      <c r="Q240" s="72" t="s">
        <v>34</v>
      </c>
      <c r="R240" s="72" t="s">
        <v>30</v>
      </c>
      <c r="S240" s="72" t="s">
        <v>35</v>
      </c>
      <c r="T240" s="183"/>
    </row>
    <row r="241" spans="1:26" x14ac:dyDescent="0.2">
      <c r="A241" s="182" t="s">
        <v>61</v>
      </c>
      <c r="B241" s="182"/>
      <c r="C241" s="182"/>
      <c r="D241" s="182"/>
      <c r="E241" s="182"/>
      <c r="F241" s="182"/>
      <c r="G241" s="182"/>
      <c r="H241" s="182"/>
      <c r="I241" s="182"/>
      <c r="J241" s="182"/>
      <c r="K241" s="182"/>
      <c r="L241" s="182"/>
      <c r="M241" s="182"/>
      <c r="N241" s="182"/>
      <c r="O241" s="182"/>
      <c r="P241" s="182"/>
      <c r="Q241" s="182"/>
      <c r="R241" s="182"/>
      <c r="S241" s="182"/>
      <c r="T241" s="182"/>
      <c r="U241" s="48"/>
    </row>
    <row r="242" spans="1:26" ht="39" customHeight="1" x14ac:dyDescent="0.2">
      <c r="A242" s="25" t="str">
        <f t="shared" ref="A242:A270" si="72">IF(ISNA(INDEX($A$38:$T$211,MATCH($B242,$B$38:$B$211,0),1)),"",INDEX($A$38:$T$211,MATCH($B242,$B$38:$B$211,0),1))</f>
        <v>LLM1124</v>
      </c>
      <c r="B242" s="144" t="s">
        <v>302</v>
      </c>
      <c r="C242" s="145"/>
      <c r="D242" s="145"/>
      <c r="E242" s="145"/>
      <c r="F242" s="145"/>
      <c r="G242" s="145"/>
      <c r="H242" s="145"/>
      <c r="I242" s="146"/>
      <c r="J242" s="16">
        <f t="shared" ref="J242:J270" si="73">IF(ISNA(INDEX($A$38:$T$211,MATCH($B242,$B$38:$B$211,0),10)),"",INDEX($A$38:$T$211,MATCH($B242,$B$38:$B$211,0),10))</f>
        <v>5</v>
      </c>
      <c r="K242" s="16">
        <f t="shared" ref="K242:K270" si="74">IF(ISNA(INDEX($A$38:$T$211,MATCH($B242,$B$38:$B$211,0),11)),"",INDEX($A$38:$T$211,MATCH($B242,$B$38:$B$211,0),11))</f>
        <v>2</v>
      </c>
      <c r="L242" s="16">
        <f t="shared" ref="L242:L270" si="75">IF(ISNA(INDEX($A$38:$T$211,MATCH($B242,$B$38:$B$211,0),12)),"",INDEX($A$38:$T$211,MATCH($B242,$B$38:$B$211,0),12))</f>
        <v>3</v>
      </c>
      <c r="M242" s="16">
        <f t="shared" ref="M242:M270" si="76">IF(ISNA(INDEX($A$38:$T$211,MATCH($B242,$B$38:$B$211,0),13)),"",INDEX($A$38:$T$211,MATCH($B242,$B$38:$B$211,0),13))</f>
        <v>1</v>
      </c>
      <c r="N242" s="16">
        <f t="shared" ref="N242:N270" si="77">IF(ISNA(INDEX($A$38:$T$211,MATCH($B242,$B$38:$B$211,0),14)),"",INDEX($A$38:$T$211,MATCH($B242,$B$38:$B$211,0),14))</f>
        <v>6</v>
      </c>
      <c r="O242" s="16">
        <f t="shared" ref="O242:O270" si="78">IF(ISNA(INDEX($A$38:$T$211,MATCH($B242,$B$38:$B$211,0),15)),"",INDEX($A$38:$T$211,MATCH($B242,$B$38:$B$211,0),15))</f>
        <v>3</v>
      </c>
      <c r="P242" s="16">
        <f t="shared" ref="P242:P270" si="79">IF(ISNA(INDEX($A$38:$T$211,MATCH($B242,$B$38:$B$211,0),16)),"",INDEX($A$38:$T$211,MATCH($B242,$B$38:$B$211,0),16))</f>
        <v>9</v>
      </c>
      <c r="Q242" s="23" t="str">
        <f t="shared" ref="Q242:Q270" si="80">IF(ISNA(INDEX($A$38:$T$211,MATCH($B242,$B$38:$B$211,0),17)),"",INDEX($A$38:$T$211,MATCH($B242,$B$38:$B$211,0),17))</f>
        <v>E</v>
      </c>
      <c r="R242" s="23">
        <f t="shared" ref="R242:R270" si="81">IF(ISNA(INDEX($A$38:$T$211,MATCH($B242,$B$38:$B$211,0),18)),"",INDEX($A$38:$T$211,MATCH($B242,$B$38:$B$211,0),18))</f>
        <v>0</v>
      </c>
      <c r="S242" s="23">
        <f t="shared" ref="S242:S270" si="82">IF(ISNA(INDEX($A$38:$T$211,MATCH($B242,$B$38:$B$211,0),19)),"",INDEX($A$38:$T$211,MATCH($B242,$B$38:$B$211,0),19))</f>
        <v>0</v>
      </c>
      <c r="T242" s="23" t="str">
        <f t="shared" ref="T242:T270" si="83">IF(ISNA(INDEX($A$38:$T$211,MATCH($B242,$B$38:$B$211,0),20)),"",INDEX($A$38:$T$211,MATCH($B242,$B$38:$B$211,0),20))</f>
        <v>DS</v>
      </c>
      <c r="U242" s="48"/>
    </row>
    <row r="243" spans="1:26" x14ac:dyDescent="0.2">
      <c r="A243" s="25" t="str">
        <f t="shared" si="72"/>
        <v>LLX1021</v>
      </c>
      <c r="B243" s="144" t="s">
        <v>277</v>
      </c>
      <c r="C243" s="145"/>
      <c r="D243" s="145"/>
      <c r="E243" s="145"/>
      <c r="F243" s="145"/>
      <c r="G243" s="145"/>
      <c r="H243" s="145"/>
      <c r="I243" s="146"/>
      <c r="J243" s="16">
        <f t="shared" si="73"/>
        <v>3</v>
      </c>
      <c r="K243" s="16">
        <f t="shared" si="74"/>
        <v>1</v>
      </c>
      <c r="L243" s="16">
        <f t="shared" si="75"/>
        <v>1</v>
      </c>
      <c r="M243" s="16">
        <f t="shared" si="76"/>
        <v>0</v>
      </c>
      <c r="N243" s="16">
        <f t="shared" si="77"/>
        <v>2</v>
      </c>
      <c r="O243" s="16">
        <f t="shared" si="78"/>
        <v>3</v>
      </c>
      <c r="P243" s="16">
        <f t="shared" si="79"/>
        <v>5</v>
      </c>
      <c r="Q243" s="23" t="str">
        <f t="shared" si="80"/>
        <v>E</v>
      </c>
      <c r="R243" s="23">
        <f t="shared" si="81"/>
        <v>0</v>
      </c>
      <c r="S243" s="23">
        <f t="shared" si="82"/>
        <v>0</v>
      </c>
      <c r="T243" s="23" t="str">
        <f t="shared" si="83"/>
        <v>DS</v>
      </c>
      <c r="U243" s="48"/>
    </row>
    <row r="244" spans="1:26" ht="30" customHeight="1" x14ac:dyDescent="0.25">
      <c r="A244" s="25" t="str">
        <f t="shared" si="72"/>
        <v>LLM1168</v>
      </c>
      <c r="B244" s="144" t="s">
        <v>219</v>
      </c>
      <c r="C244" s="145"/>
      <c r="D244" s="145"/>
      <c r="E244" s="145"/>
      <c r="F244" s="145"/>
      <c r="G244" s="145"/>
      <c r="H244" s="145"/>
      <c r="I244" s="146"/>
      <c r="J244" s="16">
        <f t="shared" si="73"/>
        <v>4</v>
      </c>
      <c r="K244" s="16">
        <f t="shared" si="74"/>
        <v>2</v>
      </c>
      <c r="L244" s="16">
        <f t="shared" si="75"/>
        <v>2</v>
      </c>
      <c r="M244" s="16">
        <f t="shared" si="76"/>
        <v>0</v>
      </c>
      <c r="N244" s="16">
        <f t="shared" si="77"/>
        <v>4</v>
      </c>
      <c r="O244" s="16">
        <f t="shared" si="78"/>
        <v>3</v>
      </c>
      <c r="P244" s="16">
        <f t="shared" si="79"/>
        <v>7</v>
      </c>
      <c r="Q244" s="23" t="str">
        <f t="shared" si="80"/>
        <v>E</v>
      </c>
      <c r="R244" s="23">
        <f t="shared" si="81"/>
        <v>0</v>
      </c>
      <c r="S244" s="23">
        <f t="shared" si="82"/>
        <v>0</v>
      </c>
      <c r="T244" s="23" t="str">
        <f t="shared" si="83"/>
        <v>DS</v>
      </c>
      <c r="U244" s="54"/>
      <c r="V244" s="55"/>
    </row>
    <row r="245" spans="1:26" ht="28.5" customHeight="1" x14ac:dyDescent="0.25">
      <c r="A245" s="25" t="str">
        <f t="shared" si="72"/>
        <v>LLM1221</v>
      </c>
      <c r="B245" s="144" t="s">
        <v>296</v>
      </c>
      <c r="C245" s="145"/>
      <c r="D245" s="145"/>
      <c r="E245" s="145"/>
      <c r="F245" s="145"/>
      <c r="G245" s="145"/>
      <c r="H245" s="145"/>
      <c r="I245" s="146"/>
      <c r="J245" s="16">
        <f t="shared" si="73"/>
        <v>6</v>
      </c>
      <c r="K245" s="16">
        <f t="shared" si="74"/>
        <v>1</v>
      </c>
      <c r="L245" s="16">
        <f t="shared" si="75"/>
        <v>3</v>
      </c>
      <c r="M245" s="16">
        <f t="shared" si="76"/>
        <v>0</v>
      </c>
      <c r="N245" s="16">
        <f t="shared" si="77"/>
        <v>4</v>
      </c>
      <c r="O245" s="16">
        <f t="shared" si="78"/>
        <v>7</v>
      </c>
      <c r="P245" s="16">
        <f t="shared" si="79"/>
        <v>11</v>
      </c>
      <c r="Q245" s="23" t="str">
        <f t="shared" si="80"/>
        <v>E</v>
      </c>
      <c r="R245" s="23">
        <f t="shared" si="81"/>
        <v>0</v>
      </c>
      <c r="S245" s="23">
        <f t="shared" si="82"/>
        <v>0</v>
      </c>
      <c r="T245" s="23" t="str">
        <f t="shared" si="83"/>
        <v>DS</v>
      </c>
      <c r="U245" s="76"/>
      <c r="V245" s="55"/>
      <c r="W245" s="55"/>
      <c r="X245" s="55"/>
      <c r="Y245" s="55"/>
      <c r="Z245" s="55"/>
    </row>
    <row r="246" spans="1:26" ht="28.5" customHeight="1" x14ac:dyDescent="0.25">
      <c r="A246" s="25" t="str">
        <f t="shared" si="72"/>
        <v>LLM1261</v>
      </c>
      <c r="B246" s="144" t="s">
        <v>224</v>
      </c>
      <c r="C246" s="145"/>
      <c r="D246" s="145"/>
      <c r="E246" s="145"/>
      <c r="F246" s="145"/>
      <c r="G246" s="145"/>
      <c r="H246" s="145"/>
      <c r="I246" s="146"/>
      <c r="J246" s="16">
        <f t="shared" si="73"/>
        <v>5</v>
      </c>
      <c r="K246" s="16">
        <f t="shared" si="74"/>
        <v>2</v>
      </c>
      <c r="L246" s="16">
        <f t="shared" si="75"/>
        <v>1</v>
      </c>
      <c r="M246" s="16">
        <f t="shared" si="76"/>
        <v>0</v>
      </c>
      <c r="N246" s="16">
        <f t="shared" si="77"/>
        <v>3</v>
      </c>
      <c r="O246" s="16">
        <f t="shared" si="78"/>
        <v>6</v>
      </c>
      <c r="P246" s="16">
        <f t="shared" si="79"/>
        <v>9</v>
      </c>
      <c r="Q246" s="23" t="str">
        <f t="shared" si="80"/>
        <v>E</v>
      </c>
      <c r="R246" s="23">
        <f t="shared" si="81"/>
        <v>0</v>
      </c>
      <c r="S246" s="23">
        <f t="shared" si="82"/>
        <v>0</v>
      </c>
      <c r="T246" s="23" t="str">
        <f t="shared" si="83"/>
        <v>DS</v>
      </c>
      <c r="U246" s="76"/>
      <c r="V246" s="55"/>
      <c r="W246" s="55"/>
      <c r="X246" s="55"/>
      <c r="Y246" s="55"/>
      <c r="Z246" s="55"/>
    </row>
    <row r="247" spans="1:26" ht="29.1" customHeight="1" x14ac:dyDescent="0.25">
      <c r="A247" s="25" t="str">
        <f t="shared" si="72"/>
        <v>LLM2124</v>
      </c>
      <c r="B247" s="144" t="s">
        <v>230</v>
      </c>
      <c r="C247" s="145"/>
      <c r="D247" s="145"/>
      <c r="E247" s="145"/>
      <c r="F247" s="145"/>
      <c r="G247" s="145"/>
      <c r="H247" s="145"/>
      <c r="I247" s="146"/>
      <c r="J247" s="16">
        <f t="shared" si="73"/>
        <v>6</v>
      </c>
      <c r="K247" s="16">
        <f t="shared" si="74"/>
        <v>3</v>
      </c>
      <c r="L247" s="16">
        <f t="shared" si="75"/>
        <v>2</v>
      </c>
      <c r="M247" s="16">
        <f t="shared" si="76"/>
        <v>0</v>
      </c>
      <c r="N247" s="16">
        <f t="shared" si="77"/>
        <v>5</v>
      </c>
      <c r="O247" s="16">
        <f t="shared" si="78"/>
        <v>6</v>
      </c>
      <c r="P247" s="16">
        <f t="shared" si="79"/>
        <v>11</v>
      </c>
      <c r="Q247" s="23" t="str">
        <f t="shared" si="80"/>
        <v>E</v>
      </c>
      <c r="R247" s="23">
        <f t="shared" si="81"/>
        <v>0</v>
      </c>
      <c r="S247" s="23">
        <f t="shared" si="82"/>
        <v>0</v>
      </c>
      <c r="T247" s="23" t="str">
        <f t="shared" si="83"/>
        <v>DS</v>
      </c>
      <c r="U247" s="76"/>
      <c r="V247" s="55"/>
      <c r="W247" s="55"/>
      <c r="X247" s="55"/>
      <c r="Y247" s="55"/>
      <c r="Z247" s="55"/>
    </row>
    <row r="248" spans="1:26" ht="41.25" customHeight="1" x14ac:dyDescent="0.25">
      <c r="A248" s="25" t="str">
        <f t="shared" si="72"/>
        <v>LLM2161</v>
      </c>
      <c r="B248" s="144" t="s">
        <v>225</v>
      </c>
      <c r="C248" s="145"/>
      <c r="D248" s="145"/>
      <c r="E248" s="145"/>
      <c r="F248" s="145"/>
      <c r="G248" s="145"/>
      <c r="H248" s="145"/>
      <c r="I248" s="146"/>
      <c r="J248" s="16">
        <f t="shared" si="73"/>
        <v>6</v>
      </c>
      <c r="K248" s="16">
        <f t="shared" si="74"/>
        <v>4</v>
      </c>
      <c r="L248" s="16">
        <f t="shared" si="75"/>
        <v>3</v>
      </c>
      <c r="M248" s="16">
        <f t="shared" si="76"/>
        <v>0</v>
      </c>
      <c r="N248" s="16">
        <f t="shared" si="77"/>
        <v>7</v>
      </c>
      <c r="O248" s="16">
        <f t="shared" si="78"/>
        <v>4</v>
      </c>
      <c r="P248" s="16">
        <f t="shared" si="79"/>
        <v>11</v>
      </c>
      <c r="Q248" s="23" t="str">
        <f t="shared" si="80"/>
        <v>E</v>
      </c>
      <c r="R248" s="23">
        <f t="shared" si="81"/>
        <v>0</v>
      </c>
      <c r="S248" s="23">
        <f t="shared" si="82"/>
        <v>0</v>
      </c>
      <c r="T248" s="23" t="str">
        <f t="shared" si="83"/>
        <v>DS</v>
      </c>
      <c r="U248" s="76"/>
      <c r="V248" s="55"/>
      <c r="W248" s="55"/>
      <c r="X248" s="55"/>
      <c r="Y248" s="55"/>
      <c r="Z248" s="55"/>
    </row>
    <row r="249" spans="1:26" s="53" customFormat="1" ht="30" customHeight="1" x14ac:dyDescent="0.25">
      <c r="A249" s="25" t="str">
        <f t="shared" si="72"/>
        <v>LLM2221</v>
      </c>
      <c r="B249" s="144" t="s">
        <v>280</v>
      </c>
      <c r="C249" s="145"/>
      <c r="D249" s="145"/>
      <c r="E249" s="145"/>
      <c r="F249" s="145"/>
      <c r="G249" s="145"/>
      <c r="H249" s="145"/>
      <c r="I249" s="146"/>
      <c r="J249" s="16">
        <f t="shared" si="73"/>
        <v>5</v>
      </c>
      <c r="K249" s="16">
        <f t="shared" si="74"/>
        <v>2</v>
      </c>
      <c r="L249" s="16">
        <f t="shared" si="75"/>
        <v>2</v>
      </c>
      <c r="M249" s="16">
        <f t="shared" si="76"/>
        <v>0</v>
      </c>
      <c r="N249" s="16">
        <f t="shared" si="77"/>
        <v>4</v>
      </c>
      <c r="O249" s="16">
        <f t="shared" si="78"/>
        <v>5</v>
      </c>
      <c r="P249" s="16">
        <f t="shared" si="79"/>
        <v>9</v>
      </c>
      <c r="Q249" s="23" t="str">
        <f t="shared" si="80"/>
        <v>E</v>
      </c>
      <c r="R249" s="23">
        <f t="shared" si="81"/>
        <v>0</v>
      </c>
      <c r="S249" s="23">
        <f t="shared" si="82"/>
        <v>0</v>
      </c>
      <c r="T249" s="23" t="str">
        <f t="shared" si="83"/>
        <v>DS</v>
      </c>
      <c r="U249" s="76"/>
      <c r="V249" s="55"/>
      <c r="W249" s="55"/>
      <c r="X249" s="55"/>
      <c r="Y249" s="55"/>
      <c r="Z249" s="55"/>
    </row>
    <row r="250" spans="1:26" s="53" customFormat="1" ht="27.95" customHeight="1" x14ac:dyDescent="0.25">
      <c r="A250" s="25" t="str">
        <f t="shared" si="72"/>
        <v>LLM2261</v>
      </c>
      <c r="B250" s="147" t="s">
        <v>229</v>
      </c>
      <c r="C250" s="148"/>
      <c r="D250" s="148"/>
      <c r="E250" s="148"/>
      <c r="F250" s="148"/>
      <c r="G250" s="148"/>
      <c r="H250" s="148"/>
      <c r="I250" s="149"/>
      <c r="J250" s="16">
        <f t="shared" si="73"/>
        <v>6</v>
      </c>
      <c r="K250" s="16">
        <f t="shared" si="74"/>
        <v>2</v>
      </c>
      <c r="L250" s="16">
        <f t="shared" si="75"/>
        <v>1</v>
      </c>
      <c r="M250" s="16">
        <f t="shared" si="76"/>
        <v>0</v>
      </c>
      <c r="N250" s="16">
        <f t="shared" si="77"/>
        <v>3</v>
      </c>
      <c r="O250" s="16">
        <f t="shared" si="78"/>
        <v>8</v>
      </c>
      <c r="P250" s="16">
        <f t="shared" si="79"/>
        <v>11</v>
      </c>
      <c r="Q250" s="23" t="str">
        <f t="shared" si="80"/>
        <v>E</v>
      </c>
      <c r="R250" s="23">
        <f t="shared" si="81"/>
        <v>0</v>
      </c>
      <c r="S250" s="23">
        <f t="shared" si="82"/>
        <v>0</v>
      </c>
      <c r="T250" s="23" t="str">
        <f t="shared" si="83"/>
        <v>DS</v>
      </c>
      <c r="U250" s="76"/>
      <c r="V250" s="55"/>
      <c r="W250" s="55"/>
      <c r="X250" s="55"/>
      <c r="Y250" s="55"/>
      <c r="Z250" s="55"/>
    </row>
    <row r="251" spans="1:26" s="53" customFormat="1" ht="29.45" customHeight="1" x14ac:dyDescent="0.25">
      <c r="A251" s="25" t="str">
        <f t="shared" si="72"/>
        <v>LLM3124</v>
      </c>
      <c r="B251" s="144" t="s">
        <v>231</v>
      </c>
      <c r="C251" s="145"/>
      <c r="D251" s="145"/>
      <c r="E251" s="145"/>
      <c r="F251" s="145"/>
      <c r="G251" s="145"/>
      <c r="H251" s="145"/>
      <c r="I251" s="146"/>
      <c r="J251" s="16">
        <f t="shared" si="73"/>
        <v>4</v>
      </c>
      <c r="K251" s="16">
        <f t="shared" si="74"/>
        <v>2</v>
      </c>
      <c r="L251" s="16">
        <f t="shared" si="75"/>
        <v>1</v>
      </c>
      <c r="M251" s="16">
        <f t="shared" si="76"/>
        <v>0</v>
      </c>
      <c r="N251" s="16">
        <f t="shared" si="77"/>
        <v>3</v>
      </c>
      <c r="O251" s="16">
        <f t="shared" si="78"/>
        <v>4</v>
      </c>
      <c r="P251" s="16">
        <f t="shared" si="79"/>
        <v>7</v>
      </c>
      <c r="Q251" s="23">
        <f t="shared" si="80"/>
        <v>0</v>
      </c>
      <c r="R251" s="23" t="str">
        <f t="shared" si="81"/>
        <v>C</v>
      </c>
      <c r="S251" s="23">
        <f t="shared" si="82"/>
        <v>0</v>
      </c>
      <c r="T251" s="23" t="str">
        <f t="shared" si="83"/>
        <v>DS</v>
      </c>
      <c r="U251" s="76"/>
      <c r="V251" s="55"/>
      <c r="W251" s="55"/>
      <c r="X251" s="55"/>
      <c r="Y251" s="55"/>
      <c r="Z251" s="55"/>
    </row>
    <row r="252" spans="1:26" s="53" customFormat="1" ht="15" x14ac:dyDescent="0.25">
      <c r="A252" s="25" t="str">
        <f t="shared" si="72"/>
        <v>LLM3126</v>
      </c>
      <c r="B252" s="144" t="s">
        <v>232</v>
      </c>
      <c r="C252" s="145"/>
      <c r="D252" s="145"/>
      <c r="E252" s="145"/>
      <c r="F252" s="145"/>
      <c r="G252" s="145"/>
      <c r="H252" s="145"/>
      <c r="I252" s="146"/>
      <c r="J252" s="16">
        <f t="shared" si="73"/>
        <v>4</v>
      </c>
      <c r="K252" s="16">
        <f t="shared" si="74"/>
        <v>2</v>
      </c>
      <c r="L252" s="16">
        <f t="shared" si="75"/>
        <v>1</v>
      </c>
      <c r="M252" s="16">
        <f t="shared" si="76"/>
        <v>0</v>
      </c>
      <c r="N252" s="16">
        <f t="shared" si="77"/>
        <v>3</v>
      </c>
      <c r="O252" s="16">
        <f t="shared" si="78"/>
        <v>4</v>
      </c>
      <c r="P252" s="16">
        <f t="shared" si="79"/>
        <v>7</v>
      </c>
      <c r="Q252" s="23" t="str">
        <f t="shared" si="80"/>
        <v>E</v>
      </c>
      <c r="R252" s="23">
        <f t="shared" si="81"/>
        <v>0</v>
      </c>
      <c r="S252" s="23">
        <f t="shared" si="82"/>
        <v>0</v>
      </c>
      <c r="T252" s="23" t="str">
        <f t="shared" si="83"/>
        <v>DS</v>
      </c>
      <c r="U252" s="76"/>
      <c r="V252" s="55"/>
      <c r="W252" s="55"/>
      <c r="X252" s="55"/>
      <c r="Y252" s="55"/>
      <c r="Z252" s="55"/>
    </row>
    <row r="253" spans="1:26" s="53" customFormat="1" ht="28.5" customHeight="1" x14ac:dyDescent="0.25">
      <c r="A253" s="25" t="str">
        <f t="shared" si="72"/>
        <v>LLM3161</v>
      </c>
      <c r="B253" s="144" t="s">
        <v>236</v>
      </c>
      <c r="C253" s="145"/>
      <c r="D253" s="145"/>
      <c r="E253" s="145"/>
      <c r="F253" s="145"/>
      <c r="G253" s="145"/>
      <c r="H253" s="145"/>
      <c r="I253" s="146"/>
      <c r="J253" s="16">
        <f t="shared" si="73"/>
        <v>4</v>
      </c>
      <c r="K253" s="16">
        <f t="shared" si="74"/>
        <v>2</v>
      </c>
      <c r="L253" s="16">
        <f t="shared" si="75"/>
        <v>2</v>
      </c>
      <c r="M253" s="16">
        <f t="shared" si="76"/>
        <v>0</v>
      </c>
      <c r="N253" s="16">
        <f t="shared" si="77"/>
        <v>4</v>
      </c>
      <c r="O253" s="16">
        <f t="shared" si="78"/>
        <v>3</v>
      </c>
      <c r="P253" s="16">
        <f t="shared" si="79"/>
        <v>7</v>
      </c>
      <c r="Q253" s="23" t="str">
        <f t="shared" si="80"/>
        <v>E</v>
      </c>
      <c r="R253" s="23">
        <f t="shared" si="81"/>
        <v>0</v>
      </c>
      <c r="S253" s="23">
        <f t="shared" si="82"/>
        <v>0</v>
      </c>
      <c r="T253" s="23" t="str">
        <f t="shared" si="83"/>
        <v>DS</v>
      </c>
      <c r="U253" s="76"/>
      <c r="V253" s="55"/>
      <c r="W253" s="55"/>
      <c r="X253" s="55"/>
      <c r="Y253" s="55"/>
      <c r="Z253" s="55"/>
    </row>
    <row r="254" spans="1:26" s="53" customFormat="1" ht="15" x14ac:dyDescent="0.25">
      <c r="A254" s="25" t="str">
        <f t="shared" si="72"/>
        <v>LLX3021</v>
      </c>
      <c r="B254" s="144" t="s">
        <v>234</v>
      </c>
      <c r="C254" s="145"/>
      <c r="D254" s="145"/>
      <c r="E254" s="145"/>
      <c r="F254" s="145"/>
      <c r="G254" s="145"/>
      <c r="H254" s="145"/>
      <c r="I254" s="146"/>
      <c r="J254" s="16">
        <f t="shared" si="73"/>
        <v>3</v>
      </c>
      <c r="K254" s="16">
        <f t="shared" si="74"/>
        <v>1</v>
      </c>
      <c r="L254" s="16">
        <f t="shared" si="75"/>
        <v>1</v>
      </c>
      <c r="M254" s="16">
        <f t="shared" si="76"/>
        <v>0</v>
      </c>
      <c r="N254" s="16">
        <f t="shared" si="77"/>
        <v>2</v>
      </c>
      <c r="O254" s="16">
        <f t="shared" si="78"/>
        <v>3</v>
      </c>
      <c r="P254" s="16">
        <f t="shared" si="79"/>
        <v>5</v>
      </c>
      <c r="Q254" s="23" t="str">
        <f t="shared" si="80"/>
        <v>E</v>
      </c>
      <c r="R254" s="23">
        <f t="shared" si="81"/>
        <v>0</v>
      </c>
      <c r="S254" s="23">
        <f t="shared" si="82"/>
        <v>0</v>
      </c>
      <c r="T254" s="23" t="str">
        <f t="shared" si="83"/>
        <v>DS</v>
      </c>
      <c r="U254" s="76"/>
      <c r="V254" s="55"/>
      <c r="W254" s="55"/>
      <c r="X254" s="55"/>
      <c r="Y254" s="55"/>
      <c r="Z254" s="55"/>
    </row>
    <row r="255" spans="1:26" s="53" customFormat="1" ht="15" x14ac:dyDescent="0.25">
      <c r="A255" s="25" t="str">
        <f t="shared" si="72"/>
        <v>LLY3024</v>
      </c>
      <c r="B255" s="144" t="s">
        <v>278</v>
      </c>
      <c r="C255" s="145"/>
      <c r="D255" s="145"/>
      <c r="E255" s="145"/>
      <c r="F255" s="145"/>
      <c r="G255" s="145"/>
      <c r="H255" s="145"/>
      <c r="I255" s="146"/>
      <c r="J255" s="16">
        <f t="shared" si="73"/>
        <v>3</v>
      </c>
      <c r="K255" s="16">
        <f t="shared" si="74"/>
        <v>0</v>
      </c>
      <c r="L255" s="16">
        <f t="shared" si="75"/>
        <v>0</v>
      </c>
      <c r="M255" s="16">
        <f t="shared" si="76"/>
        <v>2</v>
      </c>
      <c r="N255" s="16">
        <f t="shared" si="77"/>
        <v>2</v>
      </c>
      <c r="O255" s="16">
        <f t="shared" si="78"/>
        <v>3</v>
      </c>
      <c r="P255" s="16">
        <f t="shared" si="79"/>
        <v>5</v>
      </c>
      <c r="Q255" s="23">
        <f t="shared" si="80"/>
        <v>0</v>
      </c>
      <c r="R255" s="23" t="str">
        <f t="shared" si="81"/>
        <v>C</v>
      </c>
      <c r="S255" s="23">
        <f t="shared" si="82"/>
        <v>0</v>
      </c>
      <c r="T255" s="23" t="str">
        <f t="shared" si="83"/>
        <v>DS</v>
      </c>
      <c r="U255" s="76"/>
      <c r="V255" s="55"/>
      <c r="W255" s="55"/>
      <c r="X255" s="55"/>
      <c r="Y255" s="55"/>
      <c r="Z255" s="55"/>
    </row>
    <row r="256" spans="1:26" s="53" customFormat="1" ht="38.25" customHeight="1" x14ac:dyDescent="0.25">
      <c r="A256" s="25" t="str">
        <f t="shared" si="72"/>
        <v>LLM3223</v>
      </c>
      <c r="B256" s="144" t="s">
        <v>235</v>
      </c>
      <c r="C256" s="145"/>
      <c r="D256" s="145"/>
      <c r="E256" s="145"/>
      <c r="F256" s="145"/>
      <c r="G256" s="145"/>
      <c r="H256" s="145"/>
      <c r="I256" s="146"/>
      <c r="J256" s="16">
        <f t="shared" si="73"/>
        <v>6</v>
      </c>
      <c r="K256" s="16">
        <f t="shared" si="74"/>
        <v>2</v>
      </c>
      <c r="L256" s="16">
        <f t="shared" si="75"/>
        <v>2</v>
      </c>
      <c r="M256" s="16">
        <f t="shared" si="76"/>
        <v>0</v>
      </c>
      <c r="N256" s="16">
        <f t="shared" si="77"/>
        <v>4</v>
      </c>
      <c r="O256" s="16">
        <f t="shared" si="78"/>
        <v>7</v>
      </c>
      <c r="P256" s="16">
        <f t="shared" si="79"/>
        <v>11</v>
      </c>
      <c r="Q256" s="23" t="str">
        <f t="shared" si="80"/>
        <v>E</v>
      </c>
      <c r="R256" s="23">
        <f t="shared" si="81"/>
        <v>0</v>
      </c>
      <c r="S256" s="23">
        <f t="shared" si="82"/>
        <v>0</v>
      </c>
      <c r="T256" s="23" t="str">
        <f t="shared" si="83"/>
        <v>DS</v>
      </c>
      <c r="U256" s="76"/>
      <c r="V256" s="55"/>
      <c r="W256" s="55"/>
      <c r="X256" s="55"/>
      <c r="Y256" s="55"/>
      <c r="Z256" s="55"/>
    </row>
    <row r="257" spans="1:26" s="53" customFormat="1" ht="29.45" customHeight="1" x14ac:dyDescent="0.25">
      <c r="A257" s="25" t="str">
        <f t="shared" si="72"/>
        <v>LLM3261</v>
      </c>
      <c r="B257" s="144" t="s">
        <v>238</v>
      </c>
      <c r="C257" s="145"/>
      <c r="D257" s="145"/>
      <c r="E257" s="145"/>
      <c r="F257" s="145"/>
      <c r="G257" s="145"/>
      <c r="H257" s="145"/>
      <c r="I257" s="146"/>
      <c r="J257" s="16">
        <f t="shared" si="73"/>
        <v>5</v>
      </c>
      <c r="K257" s="16">
        <f t="shared" si="74"/>
        <v>2</v>
      </c>
      <c r="L257" s="16">
        <f t="shared" si="75"/>
        <v>2</v>
      </c>
      <c r="M257" s="16">
        <f t="shared" si="76"/>
        <v>0</v>
      </c>
      <c r="N257" s="16">
        <f t="shared" si="77"/>
        <v>4</v>
      </c>
      <c r="O257" s="16">
        <f t="shared" si="78"/>
        <v>5</v>
      </c>
      <c r="P257" s="16">
        <f t="shared" si="79"/>
        <v>9</v>
      </c>
      <c r="Q257" s="23" t="str">
        <f t="shared" si="80"/>
        <v>E</v>
      </c>
      <c r="R257" s="23">
        <f t="shared" si="81"/>
        <v>0</v>
      </c>
      <c r="S257" s="23">
        <f t="shared" si="82"/>
        <v>0</v>
      </c>
      <c r="T257" s="23" t="str">
        <f t="shared" si="83"/>
        <v>DS</v>
      </c>
      <c r="U257" s="76"/>
      <c r="V257" s="55"/>
      <c r="W257" s="55"/>
      <c r="X257" s="55"/>
      <c r="Y257" s="55"/>
      <c r="Z257" s="55"/>
    </row>
    <row r="258" spans="1:26" s="53" customFormat="1" ht="30" customHeight="1" x14ac:dyDescent="0.25">
      <c r="A258" s="25" t="str">
        <f t="shared" si="72"/>
        <v>LLM4124</v>
      </c>
      <c r="B258" s="144" t="s">
        <v>239</v>
      </c>
      <c r="C258" s="145"/>
      <c r="D258" s="145"/>
      <c r="E258" s="145"/>
      <c r="F258" s="145"/>
      <c r="G258" s="145"/>
      <c r="H258" s="145"/>
      <c r="I258" s="146"/>
      <c r="J258" s="16">
        <f t="shared" si="73"/>
        <v>3</v>
      </c>
      <c r="K258" s="16">
        <f t="shared" si="74"/>
        <v>1</v>
      </c>
      <c r="L258" s="16">
        <f t="shared" si="75"/>
        <v>2</v>
      </c>
      <c r="M258" s="16">
        <f t="shared" si="76"/>
        <v>0</v>
      </c>
      <c r="N258" s="16">
        <f t="shared" si="77"/>
        <v>3</v>
      </c>
      <c r="O258" s="16">
        <f t="shared" si="78"/>
        <v>2</v>
      </c>
      <c r="P258" s="16">
        <f t="shared" si="79"/>
        <v>5</v>
      </c>
      <c r="Q258" s="23" t="str">
        <f t="shared" si="80"/>
        <v>E</v>
      </c>
      <c r="R258" s="23">
        <f t="shared" si="81"/>
        <v>0</v>
      </c>
      <c r="S258" s="23">
        <f t="shared" si="82"/>
        <v>0</v>
      </c>
      <c r="T258" s="23" t="str">
        <f t="shared" si="83"/>
        <v>DS</v>
      </c>
      <c r="U258" s="76"/>
      <c r="V258" s="55"/>
      <c r="W258" s="55"/>
      <c r="X258" s="55"/>
      <c r="Y258" s="55"/>
      <c r="Z258" s="55"/>
    </row>
    <row r="259" spans="1:26" ht="15" x14ac:dyDescent="0.25">
      <c r="A259" s="25" t="str">
        <f t="shared" si="72"/>
        <v>LLM4127</v>
      </c>
      <c r="B259" s="144" t="s">
        <v>284</v>
      </c>
      <c r="C259" s="145"/>
      <c r="D259" s="145"/>
      <c r="E259" s="145"/>
      <c r="F259" s="145"/>
      <c r="G259" s="145"/>
      <c r="H259" s="145"/>
      <c r="I259" s="146"/>
      <c r="J259" s="16">
        <f t="shared" si="73"/>
        <v>3</v>
      </c>
      <c r="K259" s="16">
        <f t="shared" si="74"/>
        <v>1</v>
      </c>
      <c r="L259" s="16">
        <f t="shared" si="75"/>
        <v>0</v>
      </c>
      <c r="M259" s="16">
        <f t="shared" si="76"/>
        <v>0</v>
      </c>
      <c r="N259" s="16">
        <f t="shared" si="77"/>
        <v>1</v>
      </c>
      <c r="O259" s="16">
        <f t="shared" si="78"/>
        <v>4</v>
      </c>
      <c r="P259" s="16">
        <f t="shared" si="79"/>
        <v>5</v>
      </c>
      <c r="Q259" s="23">
        <f t="shared" si="80"/>
        <v>0</v>
      </c>
      <c r="R259" s="23" t="str">
        <f t="shared" si="81"/>
        <v>C</v>
      </c>
      <c r="S259" s="23">
        <f t="shared" si="82"/>
        <v>0</v>
      </c>
      <c r="T259" s="23" t="str">
        <f t="shared" si="83"/>
        <v>DS</v>
      </c>
      <c r="U259" s="76"/>
      <c r="V259" s="55"/>
      <c r="W259" s="55"/>
      <c r="X259" s="55"/>
      <c r="Y259" s="55"/>
      <c r="Z259" s="55"/>
    </row>
    <row r="260" spans="1:26" ht="29.45" customHeight="1" x14ac:dyDescent="0.25">
      <c r="A260" s="25" t="str">
        <f t="shared" si="72"/>
        <v>LLM4161</v>
      </c>
      <c r="B260" s="144" t="s">
        <v>243</v>
      </c>
      <c r="C260" s="145"/>
      <c r="D260" s="145"/>
      <c r="E260" s="145"/>
      <c r="F260" s="145"/>
      <c r="G260" s="145"/>
      <c r="H260" s="145"/>
      <c r="I260" s="146"/>
      <c r="J260" s="16">
        <f t="shared" si="73"/>
        <v>5</v>
      </c>
      <c r="K260" s="16">
        <f t="shared" si="74"/>
        <v>3</v>
      </c>
      <c r="L260" s="16">
        <f t="shared" si="75"/>
        <v>2</v>
      </c>
      <c r="M260" s="16">
        <f t="shared" si="76"/>
        <v>0</v>
      </c>
      <c r="N260" s="16">
        <f t="shared" si="77"/>
        <v>5</v>
      </c>
      <c r="O260" s="16">
        <f t="shared" si="78"/>
        <v>4</v>
      </c>
      <c r="P260" s="16">
        <f t="shared" si="79"/>
        <v>9</v>
      </c>
      <c r="Q260" s="23" t="str">
        <f t="shared" si="80"/>
        <v>E</v>
      </c>
      <c r="R260" s="23">
        <f t="shared" si="81"/>
        <v>0</v>
      </c>
      <c r="S260" s="23">
        <f t="shared" si="82"/>
        <v>0</v>
      </c>
      <c r="T260" s="23" t="str">
        <f t="shared" si="83"/>
        <v>DS</v>
      </c>
      <c r="U260" s="76"/>
      <c r="V260" s="55"/>
      <c r="W260" s="55"/>
      <c r="X260" s="55"/>
      <c r="Y260" s="55"/>
      <c r="Z260" s="55"/>
    </row>
    <row r="261" spans="1:26" ht="15" x14ac:dyDescent="0.25">
      <c r="A261" s="25" t="str">
        <f t="shared" si="72"/>
        <v>LLX4104</v>
      </c>
      <c r="B261" s="144" t="s">
        <v>242</v>
      </c>
      <c r="C261" s="145"/>
      <c r="D261" s="145"/>
      <c r="E261" s="145"/>
      <c r="F261" s="145"/>
      <c r="G261" s="145"/>
      <c r="H261" s="145"/>
      <c r="I261" s="146"/>
      <c r="J261" s="16">
        <f t="shared" si="73"/>
        <v>4</v>
      </c>
      <c r="K261" s="16">
        <f t="shared" si="74"/>
        <v>2</v>
      </c>
      <c r="L261" s="16">
        <f t="shared" si="75"/>
        <v>1</v>
      </c>
      <c r="M261" s="16">
        <f t="shared" si="76"/>
        <v>0</v>
      </c>
      <c r="N261" s="16">
        <f t="shared" si="77"/>
        <v>3</v>
      </c>
      <c r="O261" s="16">
        <f t="shared" si="78"/>
        <v>4</v>
      </c>
      <c r="P261" s="16">
        <f t="shared" si="79"/>
        <v>7</v>
      </c>
      <c r="Q261" s="23">
        <f t="shared" si="80"/>
        <v>0</v>
      </c>
      <c r="R261" s="23" t="str">
        <f t="shared" si="81"/>
        <v>C</v>
      </c>
      <c r="S261" s="23">
        <f t="shared" si="82"/>
        <v>0</v>
      </c>
      <c r="T261" s="23" t="str">
        <f t="shared" si="83"/>
        <v>DS</v>
      </c>
      <c r="U261" s="76"/>
      <c r="V261" s="55"/>
      <c r="W261" s="55"/>
      <c r="X261" s="55"/>
      <c r="Y261" s="55"/>
      <c r="Z261" s="55"/>
    </row>
    <row r="262" spans="1:26" ht="15" x14ac:dyDescent="0.25">
      <c r="A262" s="25" t="str">
        <f t="shared" si="72"/>
        <v>LLY4024</v>
      </c>
      <c r="B262" s="144" t="s">
        <v>241</v>
      </c>
      <c r="C262" s="145"/>
      <c r="D262" s="145"/>
      <c r="E262" s="145"/>
      <c r="F262" s="145"/>
      <c r="G262" s="145"/>
      <c r="H262" s="145"/>
      <c r="I262" s="146"/>
      <c r="J262" s="16">
        <f t="shared" si="73"/>
        <v>3</v>
      </c>
      <c r="K262" s="16">
        <f t="shared" si="74"/>
        <v>0</v>
      </c>
      <c r="L262" s="16">
        <f t="shared" si="75"/>
        <v>0</v>
      </c>
      <c r="M262" s="16">
        <f t="shared" si="76"/>
        <v>2</v>
      </c>
      <c r="N262" s="16">
        <f t="shared" si="77"/>
        <v>2</v>
      </c>
      <c r="O262" s="16">
        <f t="shared" si="78"/>
        <v>3</v>
      </c>
      <c r="P262" s="16">
        <f t="shared" si="79"/>
        <v>5</v>
      </c>
      <c r="Q262" s="23">
        <f t="shared" si="80"/>
        <v>0</v>
      </c>
      <c r="R262" s="23" t="str">
        <f t="shared" si="81"/>
        <v>C</v>
      </c>
      <c r="S262" s="23">
        <f t="shared" si="82"/>
        <v>0</v>
      </c>
      <c r="T262" s="23" t="str">
        <f t="shared" si="83"/>
        <v>DS</v>
      </c>
      <c r="U262" s="76"/>
      <c r="V262" s="55"/>
      <c r="W262" s="55"/>
      <c r="X262" s="55"/>
      <c r="Y262" s="55"/>
      <c r="Z262" s="55"/>
    </row>
    <row r="263" spans="1:26" ht="29.1" customHeight="1" x14ac:dyDescent="0.25">
      <c r="A263" s="25" t="str">
        <f t="shared" si="72"/>
        <v>LLM4221</v>
      </c>
      <c r="B263" s="144" t="s">
        <v>281</v>
      </c>
      <c r="C263" s="145"/>
      <c r="D263" s="145"/>
      <c r="E263" s="145"/>
      <c r="F263" s="145"/>
      <c r="G263" s="145"/>
      <c r="H263" s="145"/>
      <c r="I263" s="146"/>
      <c r="J263" s="16">
        <f t="shared" si="73"/>
        <v>5</v>
      </c>
      <c r="K263" s="16">
        <f t="shared" si="74"/>
        <v>1</v>
      </c>
      <c r="L263" s="16">
        <f t="shared" si="75"/>
        <v>2</v>
      </c>
      <c r="M263" s="16">
        <f t="shared" si="76"/>
        <v>0</v>
      </c>
      <c r="N263" s="16">
        <f t="shared" si="77"/>
        <v>3</v>
      </c>
      <c r="O263" s="16">
        <f t="shared" si="78"/>
        <v>6</v>
      </c>
      <c r="P263" s="16">
        <f t="shared" si="79"/>
        <v>9</v>
      </c>
      <c r="Q263" s="23" t="str">
        <f t="shared" si="80"/>
        <v>E</v>
      </c>
      <c r="R263" s="23">
        <f t="shared" si="81"/>
        <v>0</v>
      </c>
      <c r="S263" s="23">
        <f t="shared" si="82"/>
        <v>0</v>
      </c>
      <c r="T263" s="23" t="str">
        <f t="shared" si="83"/>
        <v>DS</v>
      </c>
      <c r="U263" s="76"/>
      <c r="V263" s="55"/>
      <c r="W263" s="55"/>
      <c r="X263" s="55"/>
      <c r="Y263" s="55"/>
      <c r="Z263" s="55"/>
    </row>
    <row r="264" spans="1:26" s="37" customFormat="1" ht="28.5" customHeight="1" x14ac:dyDescent="0.25">
      <c r="A264" s="25" t="str">
        <f t="shared" si="72"/>
        <v>LLM4261</v>
      </c>
      <c r="B264" s="144" t="s">
        <v>245</v>
      </c>
      <c r="C264" s="145"/>
      <c r="D264" s="145"/>
      <c r="E264" s="145"/>
      <c r="F264" s="145"/>
      <c r="G264" s="145"/>
      <c r="H264" s="145"/>
      <c r="I264" s="146"/>
      <c r="J264" s="16">
        <f t="shared" si="73"/>
        <v>6</v>
      </c>
      <c r="K264" s="16">
        <f t="shared" si="74"/>
        <v>3</v>
      </c>
      <c r="L264" s="16">
        <f t="shared" si="75"/>
        <v>2</v>
      </c>
      <c r="M264" s="16">
        <f t="shared" si="76"/>
        <v>0</v>
      </c>
      <c r="N264" s="16">
        <f t="shared" si="77"/>
        <v>5</v>
      </c>
      <c r="O264" s="16">
        <f t="shared" si="78"/>
        <v>6</v>
      </c>
      <c r="P264" s="16">
        <f t="shared" si="79"/>
        <v>11</v>
      </c>
      <c r="Q264" s="23" t="str">
        <f t="shared" si="80"/>
        <v>E</v>
      </c>
      <c r="R264" s="23">
        <f t="shared" si="81"/>
        <v>0</v>
      </c>
      <c r="S264" s="23">
        <f t="shared" si="82"/>
        <v>0</v>
      </c>
      <c r="T264" s="23" t="str">
        <f t="shared" si="83"/>
        <v>DS</v>
      </c>
      <c r="U264" s="76"/>
      <c r="V264" s="55"/>
      <c r="W264" s="55"/>
      <c r="X264" s="55"/>
      <c r="Y264" s="55"/>
      <c r="Z264" s="55"/>
    </row>
    <row r="265" spans="1:26" s="119" customFormat="1" ht="28.5" customHeight="1" x14ac:dyDescent="0.25">
      <c r="A265" s="25" t="str">
        <f t="shared" si="72"/>
        <v>LLM5124</v>
      </c>
      <c r="B265" s="144" t="s">
        <v>252</v>
      </c>
      <c r="C265" s="145"/>
      <c r="D265" s="145"/>
      <c r="E265" s="145"/>
      <c r="F265" s="145"/>
      <c r="G265" s="145"/>
      <c r="H265" s="145"/>
      <c r="I265" s="146"/>
      <c r="J265" s="16">
        <f t="shared" si="73"/>
        <v>6</v>
      </c>
      <c r="K265" s="16">
        <f t="shared" si="74"/>
        <v>3</v>
      </c>
      <c r="L265" s="16">
        <f t="shared" si="75"/>
        <v>2</v>
      </c>
      <c r="M265" s="16">
        <f t="shared" si="76"/>
        <v>0</v>
      </c>
      <c r="N265" s="16">
        <f t="shared" si="77"/>
        <v>5</v>
      </c>
      <c r="O265" s="16">
        <f t="shared" si="78"/>
        <v>6</v>
      </c>
      <c r="P265" s="16">
        <f t="shared" si="79"/>
        <v>11</v>
      </c>
      <c r="Q265" s="23" t="str">
        <f t="shared" si="80"/>
        <v>E</v>
      </c>
      <c r="R265" s="23">
        <f t="shared" si="81"/>
        <v>0</v>
      </c>
      <c r="S265" s="23">
        <f t="shared" si="82"/>
        <v>0</v>
      </c>
      <c r="T265" s="23" t="str">
        <f t="shared" si="83"/>
        <v>DS</v>
      </c>
      <c r="U265" s="76"/>
      <c r="V265" s="55"/>
      <c r="W265" s="55"/>
      <c r="X265" s="55"/>
      <c r="Y265" s="55"/>
      <c r="Z265" s="55"/>
    </row>
    <row r="266" spans="1:26" s="119" customFormat="1" ht="28.5" customHeight="1" x14ac:dyDescent="0.25">
      <c r="A266" s="25" t="str">
        <f t="shared" si="72"/>
        <v>LLM5161</v>
      </c>
      <c r="B266" s="147" t="s">
        <v>246</v>
      </c>
      <c r="C266" s="148"/>
      <c r="D266" s="148"/>
      <c r="E266" s="148"/>
      <c r="F266" s="148"/>
      <c r="G266" s="148"/>
      <c r="H266" s="148"/>
      <c r="I266" s="149"/>
      <c r="J266" s="16">
        <f t="shared" si="73"/>
        <v>5</v>
      </c>
      <c r="K266" s="16">
        <f t="shared" si="74"/>
        <v>2</v>
      </c>
      <c r="L266" s="16">
        <f t="shared" si="75"/>
        <v>2</v>
      </c>
      <c r="M266" s="16">
        <f t="shared" si="76"/>
        <v>0</v>
      </c>
      <c r="N266" s="16">
        <f t="shared" si="77"/>
        <v>4</v>
      </c>
      <c r="O266" s="16">
        <f t="shared" si="78"/>
        <v>5</v>
      </c>
      <c r="P266" s="16">
        <f t="shared" si="79"/>
        <v>9</v>
      </c>
      <c r="Q266" s="23" t="str">
        <f t="shared" si="80"/>
        <v>E</v>
      </c>
      <c r="R266" s="23">
        <f t="shared" si="81"/>
        <v>0</v>
      </c>
      <c r="S266" s="23">
        <f t="shared" si="82"/>
        <v>0</v>
      </c>
      <c r="T266" s="23" t="str">
        <f t="shared" si="83"/>
        <v>DS</v>
      </c>
      <c r="U266" s="76"/>
      <c r="V266" s="55"/>
      <c r="W266" s="55"/>
      <c r="X266" s="55"/>
      <c r="Y266" s="55"/>
      <c r="Z266" s="55"/>
    </row>
    <row r="267" spans="1:26" s="37" customFormat="1" ht="15" x14ac:dyDescent="0.25">
      <c r="A267" s="25" t="str">
        <f t="shared" si="72"/>
        <v>LLX5104</v>
      </c>
      <c r="B267" s="144" t="s">
        <v>248</v>
      </c>
      <c r="C267" s="145"/>
      <c r="D267" s="145"/>
      <c r="E267" s="145"/>
      <c r="F267" s="145"/>
      <c r="G267" s="145"/>
      <c r="H267" s="145"/>
      <c r="I267" s="146"/>
      <c r="J267" s="16">
        <f t="shared" si="73"/>
        <v>4</v>
      </c>
      <c r="K267" s="16">
        <f t="shared" si="74"/>
        <v>2</v>
      </c>
      <c r="L267" s="16">
        <f t="shared" si="75"/>
        <v>2</v>
      </c>
      <c r="M267" s="16">
        <f t="shared" si="76"/>
        <v>0</v>
      </c>
      <c r="N267" s="16">
        <f t="shared" si="77"/>
        <v>4</v>
      </c>
      <c r="O267" s="16">
        <f t="shared" si="78"/>
        <v>3</v>
      </c>
      <c r="P267" s="16">
        <f t="shared" si="79"/>
        <v>7</v>
      </c>
      <c r="Q267" s="23">
        <f t="shared" si="80"/>
        <v>0</v>
      </c>
      <c r="R267" s="23" t="str">
        <f t="shared" si="81"/>
        <v>C</v>
      </c>
      <c r="S267" s="23">
        <f t="shared" si="82"/>
        <v>0</v>
      </c>
      <c r="T267" s="23" t="str">
        <f t="shared" si="83"/>
        <v>DS</v>
      </c>
      <c r="U267" s="76"/>
      <c r="V267" s="55"/>
      <c r="W267" s="55"/>
      <c r="X267" s="55"/>
      <c r="Y267" s="55"/>
      <c r="Z267" s="55"/>
    </row>
    <row r="268" spans="1:26" s="37" customFormat="1" ht="15" x14ac:dyDescent="0.25">
      <c r="A268" s="25" t="str">
        <f t="shared" si="72"/>
        <v>LLM5221</v>
      </c>
      <c r="B268" s="144" t="s">
        <v>253</v>
      </c>
      <c r="C268" s="145"/>
      <c r="D268" s="145"/>
      <c r="E268" s="145"/>
      <c r="F268" s="145"/>
      <c r="G268" s="145"/>
      <c r="H268" s="145"/>
      <c r="I268" s="146"/>
      <c r="J268" s="16">
        <f t="shared" si="73"/>
        <v>4</v>
      </c>
      <c r="K268" s="16">
        <f t="shared" si="74"/>
        <v>2</v>
      </c>
      <c r="L268" s="16">
        <f t="shared" si="75"/>
        <v>1</v>
      </c>
      <c r="M268" s="16">
        <f t="shared" si="76"/>
        <v>0</v>
      </c>
      <c r="N268" s="16">
        <f t="shared" si="77"/>
        <v>3</v>
      </c>
      <c r="O268" s="16">
        <f t="shared" si="78"/>
        <v>4</v>
      </c>
      <c r="P268" s="16">
        <f t="shared" si="79"/>
        <v>7</v>
      </c>
      <c r="Q268" s="23" t="str">
        <f t="shared" si="80"/>
        <v>E</v>
      </c>
      <c r="R268" s="23">
        <f t="shared" si="81"/>
        <v>0</v>
      </c>
      <c r="S268" s="23">
        <f t="shared" si="82"/>
        <v>0</v>
      </c>
      <c r="T268" s="23" t="str">
        <f t="shared" si="83"/>
        <v>DS</v>
      </c>
      <c r="U268" s="76"/>
      <c r="V268" s="55"/>
      <c r="W268" s="55"/>
      <c r="X268" s="55"/>
      <c r="Y268" s="55"/>
      <c r="Z268" s="55"/>
    </row>
    <row r="269" spans="1:26" ht="29.45" customHeight="1" x14ac:dyDescent="0.25">
      <c r="A269" s="25" t="str">
        <f t="shared" si="72"/>
        <v>LLM5261</v>
      </c>
      <c r="B269" s="147" t="s">
        <v>250</v>
      </c>
      <c r="C269" s="148"/>
      <c r="D269" s="148"/>
      <c r="E269" s="148"/>
      <c r="F269" s="148"/>
      <c r="G269" s="148"/>
      <c r="H269" s="148"/>
      <c r="I269" s="149"/>
      <c r="J269" s="16">
        <f t="shared" si="73"/>
        <v>4</v>
      </c>
      <c r="K269" s="16">
        <f t="shared" si="74"/>
        <v>1</v>
      </c>
      <c r="L269" s="16">
        <f t="shared" si="75"/>
        <v>2</v>
      </c>
      <c r="M269" s="16">
        <f t="shared" si="76"/>
        <v>0</v>
      </c>
      <c r="N269" s="16">
        <f t="shared" si="77"/>
        <v>3</v>
      </c>
      <c r="O269" s="16">
        <f t="shared" si="78"/>
        <v>4</v>
      </c>
      <c r="P269" s="16">
        <f t="shared" si="79"/>
        <v>7</v>
      </c>
      <c r="Q269" s="23" t="str">
        <f t="shared" si="80"/>
        <v>E</v>
      </c>
      <c r="R269" s="23">
        <f t="shared" si="81"/>
        <v>0</v>
      </c>
      <c r="S269" s="23">
        <f t="shared" si="82"/>
        <v>0</v>
      </c>
      <c r="T269" s="23" t="str">
        <f t="shared" si="83"/>
        <v>DS</v>
      </c>
      <c r="U269" s="76"/>
      <c r="V269" s="55"/>
      <c r="W269" s="55"/>
      <c r="X269" s="55"/>
      <c r="Y269" s="55"/>
      <c r="Z269" s="55"/>
    </row>
    <row r="270" spans="1:26" ht="15" x14ac:dyDescent="0.25">
      <c r="A270" s="25" t="str">
        <f t="shared" si="72"/>
        <v>LLX5204</v>
      </c>
      <c r="B270" s="144" t="s">
        <v>251</v>
      </c>
      <c r="C270" s="145"/>
      <c r="D270" s="145"/>
      <c r="E270" s="145"/>
      <c r="F270" s="145"/>
      <c r="G270" s="145"/>
      <c r="H270" s="145"/>
      <c r="I270" s="146"/>
      <c r="J270" s="16">
        <f t="shared" si="73"/>
        <v>3</v>
      </c>
      <c r="K270" s="16">
        <f t="shared" si="74"/>
        <v>1</v>
      </c>
      <c r="L270" s="16">
        <f t="shared" si="75"/>
        <v>2</v>
      </c>
      <c r="M270" s="16">
        <f t="shared" si="76"/>
        <v>0</v>
      </c>
      <c r="N270" s="16">
        <f t="shared" si="77"/>
        <v>3</v>
      </c>
      <c r="O270" s="16">
        <f t="shared" si="78"/>
        <v>2</v>
      </c>
      <c r="P270" s="16">
        <f t="shared" si="79"/>
        <v>5</v>
      </c>
      <c r="Q270" s="23">
        <f t="shared" si="80"/>
        <v>0</v>
      </c>
      <c r="R270" s="23" t="str">
        <f t="shared" si="81"/>
        <v>C</v>
      </c>
      <c r="S270" s="23">
        <f t="shared" si="82"/>
        <v>0</v>
      </c>
      <c r="T270" s="23" t="str">
        <f t="shared" si="83"/>
        <v>DS</v>
      </c>
      <c r="U270" s="76"/>
      <c r="V270" s="55"/>
      <c r="W270" s="55"/>
      <c r="X270" s="55"/>
      <c r="Y270" s="55"/>
      <c r="Z270" s="55"/>
    </row>
    <row r="271" spans="1:26" ht="15" x14ac:dyDescent="0.25">
      <c r="A271" s="70" t="s">
        <v>27</v>
      </c>
      <c r="B271" s="165"/>
      <c r="C271" s="165"/>
      <c r="D271" s="165"/>
      <c r="E271" s="165"/>
      <c r="F271" s="165"/>
      <c r="G271" s="165"/>
      <c r="H271" s="165"/>
      <c r="I271" s="165"/>
      <c r="J271" s="18">
        <f t="shared" ref="J271:P271" si="84">SUM(J242:J270)</f>
        <v>130</v>
      </c>
      <c r="K271" s="18">
        <f t="shared" si="84"/>
        <v>52</v>
      </c>
      <c r="L271" s="18">
        <f t="shared" si="84"/>
        <v>47</v>
      </c>
      <c r="M271" s="18">
        <f t="shared" si="84"/>
        <v>5</v>
      </c>
      <c r="N271" s="18">
        <f t="shared" si="84"/>
        <v>104</v>
      </c>
      <c r="O271" s="18">
        <f t="shared" si="84"/>
        <v>127</v>
      </c>
      <c r="P271" s="18">
        <f t="shared" si="84"/>
        <v>231</v>
      </c>
      <c r="Q271" s="70">
        <f>COUNTIF(Q242:Q270,"E")</f>
        <v>22</v>
      </c>
      <c r="R271" s="70">
        <f>COUNTIF(R242:R270,"C")</f>
        <v>7</v>
      </c>
      <c r="S271" s="70">
        <f>COUNTIF(S242:S270,"VP")</f>
        <v>0</v>
      </c>
      <c r="T271" s="71">
        <f>COUNTA(T242:T270)</f>
        <v>29</v>
      </c>
      <c r="U271" s="76"/>
      <c r="V271" s="55"/>
      <c r="W271" s="55"/>
      <c r="X271" s="55"/>
      <c r="Y271" s="55"/>
      <c r="Z271" s="55"/>
    </row>
    <row r="272" spans="1:26" ht="15" x14ac:dyDescent="0.25">
      <c r="A272" s="182" t="s">
        <v>75</v>
      </c>
      <c r="B272" s="182"/>
      <c r="C272" s="182"/>
      <c r="D272" s="182"/>
      <c r="E272" s="182"/>
      <c r="F272" s="182"/>
      <c r="G272" s="182"/>
      <c r="H272" s="182"/>
      <c r="I272" s="182"/>
      <c r="J272" s="182"/>
      <c r="K272" s="182"/>
      <c r="L272" s="182"/>
      <c r="M272" s="182"/>
      <c r="N272" s="182"/>
      <c r="O272" s="182"/>
      <c r="P272" s="182"/>
      <c r="Q272" s="182"/>
      <c r="R272" s="182"/>
      <c r="S272" s="182"/>
      <c r="T272" s="182"/>
      <c r="U272" s="76"/>
      <c r="V272" s="55"/>
      <c r="W272" s="55"/>
      <c r="X272" s="55"/>
      <c r="Y272" s="55"/>
      <c r="Z272" s="55"/>
    </row>
    <row r="273" spans="1:26" ht="15" x14ac:dyDescent="0.25">
      <c r="A273" s="25" t="str">
        <f t="shared" ref="A273:A278" si="85">IF(ISNA(INDEX($A$38:$T$211,MATCH($B273,$B$38:$B$211,0),1)),"",INDEX($A$38:$T$211,MATCH($B273,$B$38:$B$211,0),1))</f>
        <v>LLM6124</v>
      </c>
      <c r="B273" s="159" t="s">
        <v>254</v>
      </c>
      <c r="C273" s="160"/>
      <c r="D273" s="160"/>
      <c r="E273" s="160"/>
      <c r="F273" s="160"/>
      <c r="G273" s="160"/>
      <c r="H273" s="160"/>
      <c r="I273" s="161"/>
      <c r="J273" s="16">
        <f t="shared" ref="J273:J278" si="86">IF(ISNA(INDEX($A$38:$T$211,MATCH($B273,$B$38:$B$211,0),10)),"",INDEX($A$38:$T$211,MATCH($B273,$B$38:$B$211,0),10))</f>
        <v>5</v>
      </c>
      <c r="K273" s="16">
        <f t="shared" ref="K273:K278" si="87">IF(ISNA(INDEX($A$38:$T$211,MATCH($B273,$B$38:$B$211,0),11)),"",INDEX($A$38:$T$211,MATCH($B273,$B$38:$B$211,0),11))</f>
        <v>2</v>
      </c>
      <c r="L273" s="16">
        <f t="shared" ref="L273:L278" si="88">IF(ISNA(INDEX($A$38:$T$211,MATCH($B273,$B$38:$B$211,0),12)),"",INDEX($A$38:$T$211,MATCH($B273,$B$38:$B$211,0),12))</f>
        <v>2</v>
      </c>
      <c r="M273" s="16">
        <f t="shared" ref="M273:M278" si="89">IF(ISNA(INDEX($A$38:$T$211,MATCH($B273,$B$38:$B$211,0),13)),"",INDEX($A$38:$T$211,MATCH($B273,$B$38:$B$211,0),13))</f>
        <v>0</v>
      </c>
      <c r="N273" s="16">
        <f t="shared" ref="N273:N278" si="90">IF(ISNA(INDEX($A$38:$T$211,MATCH($B273,$B$38:$B$211,0),14)),"",INDEX($A$38:$T$211,MATCH($B273,$B$38:$B$211,0),14))</f>
        <v>4</v>
      </c>
      <c r="O273" s="16">
        <f t="shared" ref="O273:O278" si="91">IF(ISNA(INDEX($A$38:$T$211,MATCH($B273,$B$38:$B$211,0),15)),"",INDEX($A$38:$T$211,MATCH($B273,$B$38:$B$211,0),15))</f>
        <v>6</v>
      </c>
      <c r="P273" s="16">
        <f t="shared" ref="P273:P278" si="92">IF(ISNA(INDEX($A$38:$T$211,MATCH($B273,$B$38:$B$211,0),16)),"",INDEX($A$38:$T$211,MATCH($B273,$B$38:$B$211,0),16))</f>
        <v>10</v>
      </c>
      <c r="Q273" s="23" t="str">
        <f t="shared" ref="Q273:Q278" si="93">IF(ISNA(INDEX($A$38:$T$211,MATCH($B273,$B$38:$B$211,0),17)),"",INDEX($A$38:$T$211,MATCH($B273,$B$38:$B$211,0),17))</f>
        <v>E</v>
      </c>
      <c r="R273" s="23">
        <f t="shared" ref="R273:R278" si="94">IF(ISNA(INDEX($A$38:$T$211,MATCH($B273,$B$38:$B$211,0),18)),"",INDEX($A$38:$T$211,MATCH($B273,$B$38:$B$211,0),18))</f>
        <v>0</v>
      </c>
      <c r="S273" s="23">
        <f t="shared" ref="S273:S278" si="95">IF(ISNA(INDEX($A$38:$T$211,MATCH($B273,$B$38:$B$211,0),19)),"",INDEX($A$38:$T$211,MATCH($B273,$B$38:$B$211,0),19))</f>
        <v>0</v>
      </c>
      <c r="T273" s="23" t="str">
        <f t="shared" ref="T273:T278" si="96">IF(ISNA(INDEX($A$38:$T$211,MATCH($B273,$B$38:$B$211,0),20)),"",INDEX($A$38:$T$211,MATCH($B273,$B$38:$B$211,0),20))</f>
        <v>DS</v>
      </c>
      <c r="U273" s="76"/>
      <c r="V273" s="55"/>
      <c r="W273" s="55"/>
      <c r="X273" s="55"/>
      <c r="Y273" s="55"/>
      <c r="Z273" s="55"/>
    </row>
    <row r="274" spans="1:26" ht="53.1" customHeight="1" x14ac:dyDescent="0.2">
      <c r="A274" s="25" t="str">
        <f t="shared" si="85"/>
        <v>LLM6161</v>
      </c>
      <c r="B274" s="144" t="s">
        <v>259</v>
      </c>
      <c r="C274" s="145"/>
      <c r="D274" s="145"/>
      <c r="E274" s="145"/>
      <c r="F274" s="145"/>
      <c r="G274" s="145"/>
      <c r="H274" s="145"/>
      <c r="I274" s="146"/>
      <c r="J274" s="16">
        <f t="shared" si="86"/>
        <v>6</v>
      </c>
      <c r="K274" s="16">
        <f t="shared" si="87"/>
        <v>3</v>
      </c>
      <c r="L274" s="16">
        <f t="shared" si="88"/>
        <v>2</v>
      </c>
      <c r="M274" s="16">
        <f t="shared" si="89"/>
        <v>0</v>
      </c>
      <c r="N274" s="16">
        <f t="shared" si="90"/>
        <v>5</v>
      </c>
      <c r="O274" s="16">
        <f t="shared" si="91"/>
        <v>8</v>
      </c>
      <c r="P274" s="16">
        <f t="shared" si="92"/>
        <v>13</v>
      </c>
      <c r="Q274" s="23" t="str">
        <f t="shared" si="93"/>
        <v>E</v>
      </c>
      <c r="R274" s="23">
        <f t="shared" si="94"/>
        <v>0</v>
      </c>
      <c r="S274" s="23">
        <f t="shared" si="95"/>
        <v>0</v>
      </c>
      <c r="T274" s="23" t="str">
        <f t="shared" si="96"/>
        <v>DS</v>
      </c>
      <c r="U274" s="48"/>
    </row>
    <row r="275" spans="1:26" s="53" customFormat="1" x14ac:dyDescent="0.2">
      <c r="A275" s="25" t="str">
        <f t="shared" si="85"/>
        <v>LLX6104</v>
      </c>
      <c r="B275" s="159" t="s">
        <v>256</v>
      </c>
      <c r="C275" s="160"/>
      <c r="D275" s="160"/>
      <c r="E275" s="160"/>
      <c r="F275" s="160"/>
      <c r="G275" s="160"/>
      <c r="H275" s="160"/>
      <c r="I275" s="161"/>
      <c r="J275" s="16">
        <f t="shared" si="86"/>
        <v>4</v>
      </c>
      <c r="K275" s="16">
        <f t="shared" si="87"/>
        <v>2</v>
      </c>
      <c r="L275" s="16">
        <f t="shared" si="88"/>
        <v>2</v>
      </c>
      <c r="M275" s="16">
        <f t="shared" si="89"/>
        <v>0</v>
      </c>
      <c r="N275" s="16">
        <f t="shared" si="90"/>
        <v>4</v>
      </c>
      <c r="O275" s="16">
        <f t="shared" si="91"/>
        <v>4</v>
      </c>
      <c r="P275" s="16">
        <f t="shared" si="92"/>
        <v>8</v>
      </c>
      <c r="Q275" s="23">
        <f t="shared" si="93"/>
        <v>0</v>
      </c>
      <c r="R275" s="23" t="str">
        <f t="shared" si="94"/>
        <v>C</v>
      </c>
      <c r="S275" s="23">
        <f t="shared" si="95"/>
        <v>0</v>
      </c>
      <c r="T275" s="23" t="str">
        <f t="shared" si="96"/>
        <v>DS</v>
      </c>
      <c r="U275" s="48"/>
    </row>
    <row r="276" spans="1:26" s="65" customFormat="1" x14ac:dyDescent="0.2">
      <c r="A276" s="25" t="str">
        <f t="shared" si="85"/>
        <v>LLM6224</v>
      </c>
      <c r="B276" s="159" t="s">
        <v>282</v>
      </c>
      <c r="C276" s="160"/>
      <c r="D276" s="160"/>
      <c r="E276" s="160"/>
      <c r="F276" s="160"/>
      <c r="G276" s="160"/>
      <c r="H276" s="160"/>
      <c r="I276" s="161"/>
      <c r="J276" s="16">
        <f t="shared" si="86"/>
        <v>4</v>
      </c>
      <c r="K276" s="16">
        <f t="shared" si="87"/>
        <v>1</v>
      </c>
      <c r="L276" s="16">
        <f t="shared" si="88"/>
        <v>1</v>
      </c>
      <c r="M276" s="16">
        <f t="shared" si="89"/>
        <v>0</v>
      </c>
      <c r="N276" s="16">
        <f t="shared" si="90"/>
        <v>2</v>
      </c>
      <c r="O276" s="16">
        <f t="shared" si="91"/>
        <v>6</v>
      </c>
      <c r="P276" s="16">
        <f t="shared" si="92"/>
        <v>8</v>
      </c>
      <c r="Q276" s="23" t="str">
        <f t="shared" si="93"/>
        <v>E</v>
      </c>
      <c r="R276" s="23">
        <f t="shared" si="94"/>
        <v>0</v>
      </c>
      <c r="S276" s="23">
        <f t="shared" si="95"/>
        <v>0</v>
      </c>
      <c r="T276" s="23" t="str">
        <f t="shared" si="96"/>
        <v>DS</v>
      </c>
      <c r="U276" s="48"/>
    </row>
    <row r="277" spans="1:26" ht="27.6" customHeight="1" x14ac:dyDescent="0.2">
      <c r="A277" s="25" t="str">
        <f t="shared" si="85"/>
        <v>LLM6261</v>
      </c>
      <c r="B277" s="144" t="s">
        <v>260</v>
      </c>
      <c r="C277" s="145"/>
      <c r="D277" s="145"/>
      <c r="E277" s="145"/>
      <c r="F277" s="145"/>
      <c r="G277" s="145"/>
      <c r="H277" s="145"/>
      <c r="I277" s="146"/>
      <c r="J277" s="16">
        <f t="shared" si="86"/>
        <v>4</v>
      </c>
      <c r="K277" s="16">
        <f t="shared" si="87"/>
        <v>2</v>
      </c>
      <c r="L277" s="16">
        <f t="shared" si="88"/>
        <v>1</v>
      </c>
      <c r="M277" s="16">
        <f t="shared" si="89"/>
        <v>0</v>
      </c>
      <c r="N277" s="16">
        <f t="shared" si="90"/>
        <v>3</v>
      </c>
      <c r="O277" s="16">
        <f t="shared" si="91"/>
        <v>5</v>
      </c>
      <c r="P277" s="16">
        <f t="shared" si="92"/>
        <v>8</v>
      </c>
      <c r="Q277" s="23" t="str">
        <f t="shared" si="93"/>
        <v>E</v>
      </c>
      <c r="R277" s="23">
        <f t="shared" si="94"/>
        <v>0</v>
      </c>
      <c r="S277" s="23">
        <f t="shared" si="95"/>
        <v>0</v>
      </c>
      <c r="T277" s="23" t="str">
        <f t="shared" si="96"/>
        <v>DS</v>
      </c>
      <c r="U277" s="48"/>
    </row>
    <row r="278" spans="1:26" s="65" customFormat="1" x14ac:dyDescent="0.2">
      <c r="A278" s="25" t="str">
        <f t="shared" si="85"/>
        <v>LLX6204</v>
      </c>
      <c r="B278" s="159" t="s">
        <v>258</v>
      </c>
      <c r="C278" s="160"/>
      <c r="D278" s="160"/>
      <c r="E278" s="160"/>
      <c r="F278" s="160"/>
      <c r="G278" s="160"/>
      <c r="H278" s="160"/>
      <c r="I278" s="161"/>
      <c r="J278" s="16">
        <f t="shared" si="86"/>
        <v>3</v>
      </c>
      <c r="K278" s="16">
        <f t="shared" si="87"/>
        <v>1</v>
      </c>
      <c r="L278" s="16">
        <f t="shared" si="88"/>
        <v>2</v>
      </c>
      <c r="M278" s="16">
        <f t="shared" si="89"/>
        <v>0</v>
      </c>
      <c r="N278" s="16">
        <f t="shared" si="90"/>
        <v>3</v>
      </c>
      <c r="O278" s="16">
        <f t="shared" si="91"/>
        <v>3</v>
      </c>
      <c r="P278" s="16">
        <f t="shared" si="92"/>
        <v>6</v>
      </c>
      <c r="Q278" s="23">
        <f t="shared" si="93"/>
        <v>0</v>
      </c>
      <c r="R278" s="23" t="str">
        <f t="shared" si="94"/>
        <v>C</v>
      </c>
      <c r="S278" s="23">
        <f t="shared" si="95"/>
        <v>0</v>
      </c>
      <c r="T278" s="23" t="str">
        <f t="shared" si="96"/>
        <v>DS</v>
      </c>
      <c r="U278" s="48"/>
    </row>
    <row r="279" spans="1:26" x14ac:dyDescent="0.2">
      <c r="A279" s="70" t="s">
        <v>27</v>
      </c>
      <c r="B279" s="182"/>
      <c r="C279" s="182"/>
      <c r="D279" s="182"/>
      <c r="E279" s="182"/>
      <c r="F279" s="182"/>
      <c r="G279" s="182"/>
      <c r="H279" s="182"/>
      <c r="I279" s="182"/>
      <c r="J279" s="18">
        <f t="shared" ref="J279:P279" si="97">SUM(J273:J278)</f>
        <v>26</v>
      </c>
      <c r="K279" s="18">
        <f t="shared" si="97"/>
        <v>11</v>
      </c>
      <c r="L279" s="18">
        <f t="shared" si="97"/>
        <v>10</v>
      </c>
      <c r="M279" s="18">
        <f t="shared" si="97"/>
        <v>0</v>
      </c>
      <c r="N279" s="18">
        <f t="shared" si="97"/>
        <v>21</v>
      </c>
      <c r="O279" s="18">
        <f t="shared" si="97"/>
        <v>32</v>
      </c>
      <c r="P279" s="18">
        <f t="shared" si="97"/>
        <v>53</v>
      </c>
      <c r="Q279" s="70">
        <f>COUNTIF(Q273:Q278,"E")</f>
        <v>4</v>
      </c>
      <c r="R279" s="70">
        <f>COUNTIF(R273:R278,"C")</f>
        <v>2</v>
      </c>
      <c r="S279" s="70">
        <f>COUNTIF(S273:S278,"VP")</f>
        <v>0</v>
      </c>
      <c r="T279" s="71">
        <f>COUNTA(T273:T278)</f>
        <v>6</v>
      </c>
      <c r="U279" s="48"/>
    </row>
    <row r="280" spans="1:26" ht="29.25" customHeight="1" x14ac:dyDescent="0.2">
      <c r="A280" s="169" t="s">
        <v>96</v>
      </c>
      <c r="B280" s="169"/>
      <c r="C280" s="169"/>
      <c r="D280" s="169"/>
      <c r="E280" s="169"/>
      <c r="F280" s="169"/>
      <c r="G280" s="169"/>
      <c r="H280" s="169"/>
      <c r="I280" s="169"/>
      <c r="J280" s="18">
        <f t="shared" ref="J280:T280" si="98">SUM(J271,J279)</f>
        <v>156</v>
      </c>
      <c r="K280" s="18">
        <f t="shared" si="98"/>
        <v>63</v>
      </c>
      <c r="L280" s="18">
        <f t="shared" si="98"/>
        <v>57</v>
      </c>
      <c r="M280" s="18">
        <f t="shared" si="98"/>
        <v>5</v>
      </c>
      <c r="N280" s="18">
        <f t="shared" si="98"/>
        <v>125</v>
      </c>
      <c r="O280" s="18">
        <f t="shared" si="98"/>
        <v>159</v>
      </c>
      <c r="P280" s="18">
        <f t="shared" si="98"/>
        <v>284</v>
      </c>
      <c r="Q280" s="18">
        <f t="shared" si="98"/>
        <v>26</v>
      </c>
      <c r="R280" s="18">
        <f t="shared" si="98"/>
        <v>9</v>
      </c>
      <c r="S280" s="18">
        <f t="shared" si="98"/>
        <v>0</v>
      </c>
      <c r="T280" s="77">
        <f t="shared" si="98"/>
        <v>35</v>
      </c>
    </row>
    <row r="281" spans="1:26" x14ac:dyDescent="0.2">
      <c r="A281" s="170" t="s">
        <v>52</v>
      </c>
      <c r="B281" s="171"/>
      <c r="C281" s="171"/>
      <c r="D281" s="171"/>
      <c r="E281" s="171"/>
      <c r="F281" s="171"/>
      <c r="G281" s="171"/>
      <c r="H281" s="171"/>
      <c r="I281" s="171"/>
      <c r="J281" s="172"/>
      <c r="K281" s="18">
        <f t="shared" ref="K281:P281" si="99">K271*14+K279*12</f>
        <v>860</v>
      </c>
      <c r="L281" s="18">
        <f t="shared" si="99"/>
        <v>778</v>
      </c>
      <c r="M281" s="18">
        <f t="shared" si="99"/>
        <v>70</v>
      </c>
      <c r="N281" s="18">
        <f t="shared" si="99"/>
        <v>1708</v>
      </c>
      <c r="O281" s="18">
        <f t="shared" si="99"/>
        <v>2162</v>
      </c>
      <c r="P281" s="18">
        <f t="shared" si="99"/>
        <v>3870</v>
      </c>
      <c r="Q281" s="214"/>
      <c r="R281" s="215"/>
      <c r="S281" s="215"/>
      <c r="T281" s="216"/>
    </row>
    <row r="282" spans="1:26" x14ac:dyDescent="0.2">
      <c r="A282" s="173"/>
      <c r="B282" s="174"/>
      <c r="C282" s="174"/>
      <c r="D282" s="174"/>
      <c r="E282" s="174"/>
      <c r="F282" s="174"/>
      <c r="G282" s="174"/>
      <c r="H282" s="174"/>
      <c r="I282" s="174"/>
      <c r="J282" s="175"/>
      <c r="K282" s="162">
        <f>SUM(K281:M281)</f>
        <v>1708</v>
      </c>
      <c r="L282" s="163"/>
      <c r="M282" s="164"/>
      <c r="N282" s="162">
        <f>SUM(N281:O281)</f>
        <v>3870</v>
      </c>
      <c r="O282" s="163"/>
      <c r="P282" s="164"/>
      <c r="Q282" s="217"/>
      <c r="R282" s="218"/>
      <c r="S282" s="218"/>
      <c r="T282" s="219"/>
    </row>
    <row r="283" spans="1:26" x14ac:dyDescent="0.2">
      <c r="A283" s="202" t="s">
        <v>94</v>
      </c>
      <c r="B283" s="203"/>
      <c r="C283" s="203"/>
      <c r="D283" s="203"/>
      <c r="E283" s="203"/>
      <c r="F283" s="203"/>
      <c r="G283" s="203"/>
      <c r="H283" s="203"/>
      <c r="I283" s="203"/>
      <c r="J283" s="204"/>
      <c r="K283" s="208">
        <f>T280/SUM(T52,T69,T87,T106,T123,T138)</f>
        <v>0.68627450980392157</v>
      </c>
      <c r="L283" s="209"/>
      <c r="M283" s="209"/>
      <c r="N283" s="209"/>
      <c r="O283" s="209"/>
      <c r="P283" s="209"/>
      <c r="Q283" s="209"/>
      <c r="R283" s="209"/>
      <c r="S283" s="209"/>
      <c r="T283" s="210"/>
    </row>
    <row r="284" spans="1:26" s="43" customFormat="1" x14ac:dyDescent="0.2">
      <c r="A284" s="205" t="s">
        <v>97</v>
      </c>
      <c r="B284" s="206"/>
      <c r="C284" s="206"/>
      <c r="D284" s="206"/>
      <c r="E284" s="206"/>
      <c r="F284" s="206"/>
      <c r="G284" s="206"/>
      <c r="H284" s="206"/>
      <c r="I284" s="206"/>
      <c r="J284" s="207"/>
      <c r="K284" s="208">
        <f>K282/(SUM(N52,N69,N87,N106,N123)*14+N138*12)</f>
        <v>0.76114081996434935</v>
      </c>
      <c r="L284" s="209"/>
      <c r="M284" s="209"/>
      <c r="N284" s="209"/>
      <c r="O284" s="209"/>
      <c r="P284" s="209"/>
      <c r="Q284" s="209"/>
      <c r="R284" s="209"/>
      <c r="S284" s="209"/>
      <c r="T284" s="210"/>
    </row>
    <row r="285" spans="1:26" ht="15" customHeight="1" x14ac:dyDescent="0.2"/>
    <row r="286" spans="1:26" ht="22.5" customHeight="1" x14ac:dyDescent="0.2">
      <c r="A286" s="182" t="s">
        <v>73</v>
      </c>
      <c r="B286" s="224"/>
      <c r="C286" s="224"/>
      <c r="D286" s="224"/>
      <c r="E286" s="224"/>
      <c r="F286" s="224"/>
      <c r="G286" s="224"/>
      <c r="H286" s="224"/>
      <c r="I286" s="224"/>
      <c r="J286" s="224"/>
      <c r="K286" s="224"/>
      <c r="L286" s="224"/>
      <c r="M286" s="224"/>
      <c r="N286" s="224"/>
      <c r="O286" s="224"/>
      <c r="P286" s="224"/>
      <c r="Q286" s="224"/>
      <c r="R286" s="224"/>
      <c r="S286" s="224"/>
      <c r="T286" s="224"/>
    </row>
    <row r="287" spans="1:26" ht="25.5" customHeight="1" x14ac:dyDescent="0.2">
      <c r="A287" s="182" t="s">
        <v>29</v>
      </c>
      <c r="B287" s="182" t="s">
        <v>28</v>
      </c>
      <c r="C287" s="182"/>
      <c r="D287" s="182"/>
      <c r="E287" s="182"/>
      <c r="F287" s="182"/>
      <c r="G287" s="182"/>
      <c r="H287" s="182"/>
      <c r="I287" s="182"/>
      <c r="J287" s="183" t="s">
        <v>42</v>
      </c>
      <c r="K287" s="183" t="s">
        <v>26</v>
      </c>
      <c r="L287" s="183"/>
      <c r="M287" s="183"/>
      <c r="N287" s="183" t="s">
        <v>43</v>
      </c>
      <c r="O287" s="183"/>
      <c r="P287" s="183"/>
      <c r="Q287" s="183" t="s">
        <v>25</v>
      </c>
      <c r="R287" s="183"/>
      <c r="S287" s="183"/>
      <c r="T287" s="183" t="s">
        <v>24</v>
      </c>
    </row>
    <row r="288" spans="1:26" x14ac:dyDescent="0.2">
      <c r="A288" s="182"/>
      <c r="B288" s="182"/>
      <c r="C288" s="182"/>
      <c r="D288" s="182"/>
      <c r="E288" s="182"/>
      <c r="F288" s="182"/>
      <c r="G288" s="182"/>
      <c r="H288" s="182"/>
      <c r="I288" s="182"/>
      <c r="J288" s="183"/>
      <c r="K288" s="72" t="s">
        <v>30</v>
      </c>
      <c r="L288" s="72" t="s">
        <v>31</v>
      </c>
      <c r="M288" s="72" t="s">
        <v>32</v>
      </c>
      <c r="N288" s="72" t="s">
        <v>36</v>
      </c>
      <c r="O288" s="72" t="s">
        <v>7</v>
      </c>
      <c r="P288" s="72" t="s">
        <v>33</v>
      </c>
      <c r="Q288" s="72" t="s">
        <v>34</v>
      </c>
      <c r="R288" s="72" t="s">
        <v>30</v>
      </c>
      <c r="S288" s="72" t="s">
        <v>35</v>
      </c>
      <c r="T288" s="183"/>
    </row>
    <row r="289" spans="1:26" ht="15" x14ac:dyDescent="0.25">
      <c r="A289" s="182" t="s">
        <v>61</v>
      </c>
      <c r="B289" s="182"/>
      <c r="C289" s="182"/>
      <c r="D289" s="182"/>
      <c r="E289" s="182"/>
      <c r="F289" s="182"/>
      <c r="G289" s="182"/>
      <c r="H289" s="182"/>
      <c r="I289" s="182"/>
      <c r="J289" s="182"/>
      <c r="K289" s="182"/>
      <c r="L289" s="182"/>
      <c r="M289" s="182"/>
      <c r="N289" s="182"/>
      <c r="O289" s="182"/>
      <c r="P289" s="182"/>
      <c r="Q289" s="182"/>
      <c r="R289" s="182"/>
      <c r="S289" s="182"/>
      <c r="T289" s="182"/>
      <c r="U289" s="54"/>
      <c r="V289" s="55"/>
    </row>
    <row r="290" spans="1:26" ht="15" x14ac:dyDescent="0.25">
      <c r="A290" s="25" t="str">
        <f t="shared" ref="A290:A297" si="100">IF(ISNA(INDEX($A$38:$T$211,MATCH($B290,$B$38:$B$211,0),1)),"",INDEX($A$38:$T$211,MATCH($B290,$B$38:$B$211,0),1))</f>
        <v>LLX1023</v>
      </c>
      <c r="B290" s="159" t="s">
        <v>222</v>
      </c>
      <c r="C290" s="160"/>
      <c r="D290" s="160"/>
      <c r="E290" s="160"/>
      <c r="F290" s="160"/>
      <c r="G290" s="160"/>
      <c r="H290" s="160"/>
      <c r="I290" s="161"/>
      <c r="J290" s="16">
        <f t="shared" ref="J290:J297" si="101">IF(ISNA(INDEX($A$38:$T$211,MATCH($B290,$B$38:$B$211,0),10)),"",INDEX($A$38:$T$211,MATCH($B290,$B$38:$B$211,0),10))</f>
        <v>3</v>
      </c>
      <c r="K290" s="16">
        <f t="shared" ref="K290:K297" si="102">IF(ISNA(INDEX($A$38:$T$211,MATCH($B290,$B$38:$B$211,0),11)),"",INDEX($A$38:$T$211,MATCH($B290,$B$38:$B$211,0),11))</f>
        <v>0</v>
      </c>
      <c r="L290" s="16">
        <f t="shared" ref="L290:L297" si="103">IF(ISNA(INDEX($A$38:$T$211,MATCH($B290,$B$38:$B$211,0),12)),"",INDEX($A$38:$T$211,MATCH($B290,$B$38:$B$211,0),12))</f>
        <v>0</v>
      </c>
      <c r="M290" s="16">
        <f t="shared" ref="M290:M297" si="104">IF(ISNA(INDEX($A$38:$T$211,MATCH($B290,$B$38:$B$211,0),13)),"",INDEX($A$38:$T$211,MATCH($B290,$B$38:$B$211,0),13))</f>
        <v>2</v>
      </c>
      <c r="N290" s="16">
        <f t="shared" ref="N290:N297" si="105">IF(ISNA(INDEX($A$38:$T$211,MATCH($B290,$B$38:$B$211,0),14)),"",INDEX($A$38:$T$211,MATCH($B290,$B$38:$B$211,0),14))</f>
        <v>2</v>
      </c>
      <c r="O290" s="16">
        <f t="shared" ref="O290:O297" si="106">IF(ISNA(INDEX($A$38:$T$211,MATCH($B290,$B$38:$B$211,0),15)),"",INDEX($A$38:$T$211,MATCH($B290,$B$38:$B$211,0),15))</f>
        <v>3</v>
      </c>
      <c r="P290" s="16">
        <f t="shared" ref="P290:P297" si="107">IF(ISNA(INDEX($A$38:$T$211,MATCH($B290,$B$38:$B$211,0),16)),"",INDEX($A$38:$T$211,MATCH($B290,$B$38:$B$211,0),16))</f>
        <v>5</v>
      </c>
      <c r="Q290" s="23">
        <f t="shared" ref="Q290:Q297" si="108">IF(ISNA(INDEX($A$38:$T$211,MATCH($B290,$B$38:$B$211,0),17)),"",INDEX($A$38:$T$211,MATCH($B290,$B$38:$B$211,0),17))</f>
        <v>0</v>
      </c>
      <c r="R290" s="23">
        <f t="shared" ref="R290:R297" si="109">IF(ISNA(INDEX($A$38:$T$211,MATCH($B290,$B$38:$B$211,0),18)),"",INDEX($A$38:$T$211,MATCH($B290,$B$38:$B$211,0),18))</f>
        <v>0</v>
      </c>
      <c r="S290" s="23" t="str">
        <f t="shared" ref="S290:S297" si="110">IF(ISNA(INDEX($A$38:$T$211,MATCH($B290,$B$38:$B$211,0),19)),"",INDEX($A$38:$T$211,MATCH($B290,$B$38:$B$211,0),19))</f>
        <v>VP</v>
      </c>
      <c r="T290" s="23" t="str">
        <f t="shared" ref="T290:T297" si="111">IF(ISNA(INDEX($A$38:$T$211,MATCH($B290,$B$38:$B$211,0),20)),"",INDEX($A$38:$T$211,MATCH($B290,$B$38:$B$211,0),20))</f>
        <v>DC</v>
      </c>
      <c r="U290" s="76"/>
      <c r="V290" s="55"/>
      <c r="W290" s="55"/>
      <c r="X290" s="55"/>
      <c r="Y290" s="55"/>
      <c r="Z290" s="55"/>
    </row>
    <row r="291" spans="1:26" ht="15" x14ac:dyDescent="0.25">
      <c r="A291" s="25" t="str">
        <f t="shared" si="100"/>
        <v>YLU0011</v>
      </c>
      <c r="B291" s="159" t="s">
        <v>223</v>
      </c>
      <c r="C291" s="160"/>
      <c r="D291" s="160"/>
      <c r="E291" s="160"/>
      <c r="F291" s="160"/>
      <c r="G291" s="160"/>
      <c r="H291" s="160"/>
      <c r="I291" s="161"/>
      <c r="J291" s="16">
        <f t="shared" si="101"/>
        <v>2</v>
      </c>
      <c r="K291" s="16">
        <f t="shared" si="102"/>
        <v>0</v>
      </c>
      <c r="L291" s="16">
        <f t="shared" si="103"/>
        <v>2</v>
      </c>
      <c r="M291" s="16">
        <f t="shared" si="104"/>
        <v>0</v>
      </c>
      <c r="N291" s="16">
        <f t="shared" si="105"/>
        <v>2</v>
      </c>
      <c r="O291" s="16">
        <f t="shared" si="106"/>
        <v>2</v>
      </c>
      <c r="P291" s="16">
        <f t="shared" si="107"/>
        <v>4</v>
      </c>
      <c r="Q291" s="23">
        <f t="shared" si="108"/>
        <v>0</v>
      </c>
      <c r="R291" s="23">
        <f t="shared" si="109"/>
        <v>0</v>
      </c>
      <c r="S291" s="23" t="str">
        <f t="shared" si="110"/>
        <v>VP</v>
      </c>
      <c r="T291" s="23" t="str">
        <f t="shared" si="111"/>
        <v>DC</v>
      </c>
      <c r="U291" s="76"/>
      <c r="V291" s="55"/>
      <c r="W291" s="55"/>
      <c r="X291" s="55"/>
      <c r="Y291" s="55"/>
      <c r="Z291" s="55"/>
    </row>
    <row r="292" spans="1:26" ht="15" x14ac:dyDescent="0.25">
      <c r="A292" s="25" t="str">
        <f t="shared" si="100"/>
        <v>YLU0012</v>
      </c>
      <c r="B292" s="159" t="s">
        <v>279</v>
      </c>
      <c r="C292" s="160"/>
      <c r="D292" s="160"/>
      <c r="E292" s="160"/>
      <c r="F292" s="160"/>
      <c r="G292" s="160"/>
      <c r="H292" s="160"/>
      <c r="I292" s="161"/>
      <c r="J292" s="16">
        <f t="shared" si="101"/>
        <v>2</v>
      </c>
      <c r="K292" s="16">
        <f t="shared" si="102"/>
        <v>0</v>
      </c>
      <c r="L292" s="16">
        <f t="shared" si="103"/>
        <v>2</v>
      </c>
      <c r="M292" s="16">
        <f t="shared" si="104"/>
        <v>0</v>
      </c>
      <c r="N292" s="16">
        <f t="shared" si="105"/>
        <v>2</v>
      </c>
      <c r="O292" s="16">
        <f t="shared" si="106"/>
        <v>2</v>
      </c>
      <c r="P292" s="16">
        <f t="shared" si="107"/>
        <v>4</v>
      </c>
      <c r="Q292" s="23">
        <f t="shared" si="108"/>
        <v>0</v>
      </c>
      <c r="R292" s="23">
        <f t="shared" si="109"/>
        <v>0</v>
      </c>
      <c r="S292" s="23" t="str">
        <f t="shared" si="110"/>
        <v>VP</v>
      </c>
      <c r="T292" s="23" t="str">
        <f t="shared" si="111"/>
        <v>DC</v>
      </c>
      <c r="U292" s="76"/>
      <c r="V292" s="55"/>
      <c r="W292" s="55"/>
      <c r="X292" s="55"/>
      <c r="Y292" s="55"/>
      <c r="Z292" s="55"/>
    </row>
    <row r="293" spans="1:26" s="65" customFormat="1" ht="15" x14ac:dyDescent="0.25">
      <c r="A293" s="25" t="str">
        <f t="shared" si="100"/>
        <v>*</v>
      </c>
      <c r="B293" s="159" t="s">
        <v>221</v>
      </c>
      <c r="C293" s="160"/>
      <c r="D293" s="160"/>
      <c r="E293" s="160"/>
      <c r="F293" s="160"/>
      <c r="G293" s="160"/>
      <c r="H293" s="160"/>
      <c r="I293" s="161"/>
      <c r="J293" s="16">
        <f t="shared" si="101"/>
        <v>3</v>
      </c>
      <c r="K293" s="16">
        <f t="shared" si="102"/>
        <v>0</v>
      </c>
      <c r="L293" s="16">
        <f t="shared" si="103"/>
        <v>0</v>
      </c>
      <c r="M293" s="16">
        <f t="shared" si="104"/>
        <v>2</v>
      </c>
      <c r="N293" s="16">
        <f t="shared" si="105"/>
        <v>2</v>
      </c>
      <c r="O293" s="16">
        <f t="shared" si="106"/>
        <v>3</v>
      </c>
      <c r="P293" s="16">
        <f t="shared" si="107"/>
        <v>5</v>
      </c>
      <c r="Q293" s="23" t="str">
        <f t="shared" si="108"/>
        <v>E</v>
      </c>
      <c r="R293" s="23">
        <f t="shared" si="109"/>
        <v>0</v>
      </c>
      <c r="S293" s="23">
        <f t="shared" si="110"/>
        <v>0</v>
      </c>
      <c r="T293" s="23" t="str">
        <f t="shared" si="111"/>
        <v>DC</v>
      </c>
      <c r="U293" s="76"/>
      <c r="V293" s="55"/>
      <c r="W293" s="55"/>
      <c r="X293" s="55"/>
      <c r="Y293" s="55"/>
      <c r="Z293" s="55"/>
    </row>
    <row r="294" spans="1:26" s="65" customFormat="1" ht="15" x14ac:dyDescent="0.25">
      <c r="A294" s="25" t="str">
        <f t="shared" si="100"/>
        <v>**</v>
      </c>
      <c r="B294" s="159" t="s">
        <v>227</v>
      </c>
      <c r="C294" s="160"/>
      <c r="D294" s="160"/>
      <c r="E294" s="160"/>
      <c r="F294" s="160"/>
      <c r="G294" s="160"/>
      <c r="H294" s="160"/>
      <c r="I294" s="161"/>
      <c r="J294" s="16">
        <f t="shared" si="101"/>
        <v>3</v>
      </c>
      <c r="K294" s="16">
        <f t="shared" si="102"/>
        <v>0</v>
      </c>
      <c r="L294" s="16">
        <f t="shared" si="103"/>
        <v>0</v>
      </c>
      <c r="M294" s="16">
        <f t="shared" si="104"/>
        <v>2</v>
      </c>
      <c r="N294" s="16">
        <f t="shared" si="105"/>
        <v>2</v>
      </c>
      <c r="O294" s="16">
        <f t="shared" si="106"/>
        <v>3</v>
      </c>
      <c r="P294" s="16">
        <f t="shared" si="107"/>
        <v>5</v>
      </c>
      <c r="Q294" s="23" t="str">
        <f t="shared" si="108"/>
        <v>E</v>
      </c>
      <c r="R294" s="23">
        <f t="shared" si="109"/>
        <v>0</v>
      </c>
      <c r="S294" s="23">
        <f t="shared" si="110"/>
        <v>0</v>
      </c>
      <c r="T294" s="23" t="str">
        <f t="shared" si="111"/>
        <v>DC</v>
      </c>
      <c r="U294" s="76"/>
      <c r="V294" s="55"/>
      <c r="W294" s="55"/>
      <c r="X294" s="55"/>
      <c r="Y294" s="55"/>
      <c r="Z294" s="55"/>
    </row>
    <row r="295" spans="1:26" s="119" customFormat="1" ht="15" x14ac:dyDescent="0.25">
      <c r="A295" s="25" t="str">
        <f t="shared" si="100"/>
        <v>***</v>
      </c>
      <c r="B295" s="159" t="s">
        <v>233</v>
      </c>
      <c r="C295" s="160"/>
      <c r="D295" s="160"/>
      <c r="E295" s="160"/>
      <c r="F295" s="160"/>
      <c r="G295" s="160"/>
      <c r="H295" s="160"/>
      <c r="I295" s="161"/>
      <c r="J295" s="16">
        <f t="shared" si="101"/>
        <v>3</v>
      </c>
      <c r="K295" s="16">
        <f t="shared" si="102"/>
        <v>0</v>
      </c>
      <c r="L295" s="16">
        <f t="shared" si="103"/>
        <v>0</v>
      </c>
      <c r="M295" s="16">
        <f t="shared" si="104"/>
        <v>2</v>
      </c>
      <c r="N295" s="16">
        <f t="shared" si="105"/>
        <v>2</v>
      </c>
      <c r="O295" s="16">
        <f t="shared" si="106"/>
        <v>3</v>
      </c>
      <c r="P295" s="16">
        <f t="shared" si="107"/>
        <v>5</v>
      </c>
      <c r="Q295" s="23" t="str">
        <f t="shared" si="108"/>
        <v>E</v>
      </c>
      <c r="R295" s="23">
        <f t="shared" si="109"/>
        <v>0</v>
      </c>
      <c r="S295" s="23">
        <f t="shared" si="110"/>
        <v>0</v>
      </c>
      <c r="T295" s="23" t="str">
        <f t="shared" si="111"/>
        <v>DC</v>
      </c>
      <c r="U295" s="76"/>
      <c r="V295" s="55"/>
      <c r="W295" s="55"/>
      <c r="X295" s="55"/>
      <c r="Y295" s="55"/>
      <c r="Z295" s="55"/>
    </row>
    <row r="296" spans="1:26" s="65" customFormat="1" ht="15" x14ac:dyDescent="0.25">
      <c r="A296" s="25" t="str">
        <f t="shared" si="100"/>
        <v>****</v>
      </c>
      <c r="B296" s="159" t="s">
        <v>240</v>
      </c>
      <c r="C296" s="160"/>
      <c r="D296" s="160"/>
      <c r="E296" s="160"/>
      <c r="F296" s="160"/>
      <c r="G296" s="160"/>
      <c r="H296" s="160"/>
      <c r="I296" s="161"/>
      <c r="J296" s="16">
        <f t="shared" si="101"/>
        <v>3</v>
      </c>
      <c r="K296" s="16">
        <f t="shared" si="102"/>
        <v>0</v>
      </c>
      <c r="L296" s="16">
        <f t="shared" si="103"/>
        <v>0</v>
      </c>
      <c r="M296" s="16">
        <f t="shared" si="104"/>
        <v>2</v>
      </c>
      <c r="N296" s="16">
        <f t="shared" si="105"/>
        <v>2</v>
      </c>
      <c r="O296" s="16">
        <f t="shared" si="106"/>
        <v>3</v>
      </c>
      <c r="P296" s="16">
        <f t="shared" si="107"/>
        <v>5</v>
      </c>
      <c r="Q296" s="23" t="str">
        <f t="shared" si="108"/>
        <v>E</v>
      </c>
      <c r="R296" s="23">
        <f t="shared" si="109"/>
        <v>0</v>
      </c>
      <c r="S296" s="23">
        <f t="shared" si="110"/>
        <v>0</v>
      </c>
      <c r="T296" s="23" t="str">
        <f t="shared" si="111"/>
        <v>DC</v>
      </c>
      <c r="U296" s="76"/>
      <c r="V296" s="55"/>
      <c r="W296" s="55"/>
      <c r="X296" s="55"/>
      <c r="Y296" s="55"/>
      <c r="Z296" s="55"/>
    </row>
    <row r="297" spans="1:26" ht="15" x14ac:dyDescent="0.25">
      <c r="A297" s="25" t="str">
        <f t="shared" si="100"/>
        <v>LLX2021</v>
      </c>
      <c r="B297" s="159" t="s">
        <v>228</v>
      </c>
      <c r="C297" s="160"/>
      <c r="D297" s="160"/>
      <c r="E297" s="160"/>
      <c r="F297" s="160"/>
      <c r="G297" s="160"/>
      <c r="H297" s="160"/>
      <c r="I297" s="161"/>
      <c r="J297" s="16">
        <f t="shared" si="101"/>
        <v>3</v>
      </c>
      <c r="K297" s="16">
        <f t="shared" si="102"/>
        <v>1</v>
      </c>
      <c r="L297" s="16">
        <f t="shared" si="103"/>
        <v>0</v>
      </c>
      <c r="M297" s="16">
        <f t="shared" si="104"/>
        <v>0</v>
      </c>
      <c r="N297" s="16">
        <f t="shared" si="105"/>
        <v>1</v>
      </c>
      <c r="O297" s="16">
        <f t="shared" si="106"/>
        <v>4</v>
      </c>
      <c r="P297" s="16">
        <f t="shared" si="107"/>
        <v>5</v>
      </c>
      <c r="Q297" s="23">
        <f t="shared" si="108"/>
        <v>0</v>
      </c>
      <c r="R297" s="23" t="str">
        <f t="shared" si="109"/>
        <v>C</v>
      </c>
      <c r="S297" s="23">
        <f t="shared" si="110"/>
        <v>0</v>
      </c>
      <c r="T297" s="23" t="str">
        <f t="shared" si="111"/>
        <v>DC</v>
      </c>
      <c r="U297" s="76"/>
      <c r="V297" s="55"/>
      <c r="W297" s="55"/>
      <c r="X297" s="55"/>
      <c r="Y297" s="55"/>
      <c r="Z297" s="55"/>
    </row>
    <row r="298" spans="1:26" ht="15" x14ac:dyDescent="0.25">
      <c r="A298" s="70" t="s">
        <v>27</v>
      </c>
      <c r="B298" s="165"/>
      <c r="C298" s="165"/>
      <c r="D298" s="165"/>
      <c r="E298" s="165"/>
      <c r="F298" s="165"/>
      <c r="G298" s="165"/>
      <c r="H298" s="165"/>
      <c r="I298" s="165"/>
      <c r="J298" s="18">
        <f t="shared" ref="J298:P298" si="112">SUM(J290:J297)</f>
        <v>22</v>
      </c>
      <c r="K298" s="18">
        <f t="shared" si="112"/>
        <v>1</v>
      </c>
      <c r="L298" s="18">
        <f t="shared" si="112"/>
        <v>4</v>
      </c>
      <c r="M298" s="18">
        <f t="shared" si="112"/>
        <v>10</v>
      </c>
      <c r="N298" s="18">
        <f t="shared" si="112"/>
        <v>15</v>
      </c>
      <c r="O298" s="18">
        <f t="shared" si="112"/>
        <v>23</v>
      </c>
      <c r="P298" s="18">
        <f t="shared" si="112"/>
        <v>38</v>
      </c>
      <c r="Q298" s="70">
        <f>COUNTIF(Q290:Q297,"E")</f>
        <v>4</v>
      </c>
      <c r="R298" s="70">
        <f>COUNTIF(R290:R297,"C")</f>
        <v>1</v>
      </c>
      <c r="S298" s="70">
        <f>COUNTIF(S290:S297,"VP")</f>
        <v>3</v>
      </c>
      <c r="T298" s="71">
        <f>COUNTA(T290:T297)</f>
        <v>8</v>
      </c>
      <c r="U298" s="76"/>
      <c r="V298" s="55"/>
      <c r="W298" s="55"/>
      <c r="X298" s="55"/>
      <c r="Y298" s="55"/>
      <c r="Z298" s="55"/>
    </row>
    <row r="299" spans="1:26" s="53" customFormat="1" hidden="1" x14ac:dyDescent="0.2">
      <c r="A299" s="25" t="str">
        <f>IF(ISNA(INDEX($A$38:$T$211,MATCH($B299,$B$38:$B$211,0),1)),"",INDEX($A$38:$T$211,MATCH($B299,$B$38:$B$211,0),1))</f>
        <v/>
      </c>
      <c r="B299" s="159"/>
      <c r="C299" s="160"/>
      <c r="D299" s="160"/>
      <c r="E299" s="160"/>
      <c r="F299" s="160"/>
      <c r="G299" s="160"/>
      <c r="H299" s="160"/>
      <c r="I299" s="161"/>
      <c r="J299" s="16" t="str">
        <f>IF(ISNA(INDEX($A$38:$T$211,MATCH($B299,$B$38:$B$211,0),10)),"",INDEX($A$38:$T$211,MATCH($B299,$B$38:$B$211,0),10))</f>
        <v/>
      </c>
      <c r="K299" s="16" t="str">
        <f>IF(ISNA(INDEX($A$38:$T$211,MATCH($B299,$B$38:$B$211,0),11)),"",INDEX($A$38:$T$211,MATCH($B299,$B$38:$B$211,0),11))</f>
        <v/>
      </c>
      <c r="L299" s="16" t="str">
        <f>IF(ISNA(INDEX($A$38:$T$211,MATCH($B299,$B$38:$B$211,0),12)),"",INDEX($A$38:$T$211,MATCH($B299,$B$38:$B$211,0),12))</f>
        <v/>
      </c>
      <c r="M299" s="16" t="str">
        <f>IF(ISNA(INDEX($A$38:$T$211,MATCH($B299,$B$38:$B$211,0),13)),"",INDEX($A$38:$T$211,MATCH($B299,$B$38:$B$211,0),13))</f>
        <v/>
      </c>
      <c r="N299" s="16" t="str">
        <f>IF(ISNA(INDEX($A$38:$T$211,MATCH($B299,$B$38:$B$211,0),14)),"",INDEX($A$38:$T$211,MATCH($B299,$B$38:$B$211,0),14))</f>
        <v/>
      </c>
      <c r="O299" s="16" t="str">
        <f>IF(ISNA(INDEX($A$38:$T$211,MATCH($B299,$B$38:$B$211,0),15)),"",INDEX($A$38:$T$211,MATCH($B299,$B$38:$B$211,0),15))</f>
        <v/>
      </c>
      <c r="P299" s="16" t="str">
        <f>IF(ISNA(INDEX($A$38:$T$211,MATCH($B299,$B$38:$B$211,0),16)),"",INDEX($A$38:$T$211,MATCH($B299,$B$38:$B$211,0),16))</f>
        <v/>
      </c>
      <c r="Q299" s="23" t="str">
        <f>IF(ISNA(INDEX($A$38:$T$211,MATCH($B299,$B$38:$B$211,0),17)),"",INDEX($A$38:$T$211,MATCH($B299,$B$38:$B$211,0),17))</f>
        <v/>
      </c>
      <c r="R299" s="23" t="str">
        <f>IF(ISNA(INDEX($A$38:$T$211,MATCH($B299,$B$38:$B$211,0),18)),"",INDEX($A$38:$T$211,MATCH($B299,$B$38:$B$211,0),18))</f>
        <v/>
      </c>
      <c r="S299" s="23" t="str">
        <f>IF(ISNA(INDEX($A$38:$T$211,MATCH($B299,$B$38:$B$211,0),19)),"",INDEX($A$38:$T$211,MATCH($B299,$B$38:$B$211,0),19))</f>
        <v/>
      </c>
      <c r="T299" s="23"/>
    </row>
    <row r="300" spans="1:26" hidden="1" x14ac:dyDescent="0.2">
      <c r="A300" s="70" t="s">
        <v>27</v>
      </c>
      <c r="B300" s="166"/>
      <c r="C300" s="167"/>
      <c r="D300" s="167"/>
      <c r="E300" s="167"/>
      <c r="F300" s="167"/>
      <c r="G300" s="167"/>
      <c r="H300" s="167"/>
      <c r="I300" s="168"/>
      <c r="J300" s="18">
        <f t="shared" ref="J300:P300" si="113">SUM(J299:J299)</f>
        <v>0</v>
      </c>
      <c r="K300" s="18">
        <f t="shared" si="113"/>
        <v>0</v>
      </c>
      <c r="L300" s="18">
        <f t="shared" si="113"/>
        <v>0</v>
      </c>
      <c r="M300" s="18">
        <f t="shared" si="113"/>
        <v>0</v>
      </c>
      <c r="N300" s="18">
        <f t="shared" si="113"/>
        <v>0</v>
      </c>
      <c r="O300" s="18">
        <f t="shared" si="113"/>
        <v>0</v>
      </c>
      <c r="P300" s="18">
        <f t="shared" si="113"/>
        <v>0</v>
      </c>
      <c r="Q300" s="70">
        <f>COUNTIF(Q299:Q299,"E")</f>
        <v>0</v>
      </c>
      <c r="R300" s="70">
        <f>COUNTIF(R299:R299,"C")</f>
        <v>0</v>
      </c>
      <c r="S300" s="70">
        <f>COUNTIF(S299:S299,"VP")</f>
        <v>0</v>
      </c>
      <c r="T300" s="71">
        <f>COUNTA(T299:T299)</f>
        <v>0</v>
      </c>
    </row>
    <row r="301" spans="1:26" ht="29.25" customHeight="1" x14ac:dyDescent="0.25">
      <c r="A301" s="169" t="s">
        <v>96</v>
      </c>
      <c r="B301" s="169"/>
      <c r="C301" s="169"/>
      <c r="D301" s="169"/>
      <c r="E301" s="169"/>
      <c r="F301" s="169"/>
      <c r="G301" s="169"/>
      <c r="H301" s="169"/>
      <c r="I301" s="169"/>
      <c r="J301" s="18">
        <f t="shared" ref="J301:T301" si="114">SUM(J298,J300)</f>
        <v>22</v>
      </c>
      <c r="K301" s="18">
        <f t="shared" si="114"/>
        <v>1</v>
      </c>
      <c r="L301" s="18">
        <f t="shared" si="114"/>
        <v>4</v>
      </c>
      <c r="M301" s="18">
        <f t="shared" si="114"/>
        <v>10</v>
      </c>
      <c r="N301" s="18">
        <f t="shared" si="114"/>
        <v>15</v>
      </c>
      <c r="O301" s="18">
        <f t="shared" si="114"/>
        <v>23</v>
      </c>
      <c r="P301" s="18">
        <f t="shared" si="114"/>
        <v>38</v>
      </c>
      <c r="Q301" s="18">
        <f t="shared" si="114"/>
        <v>4</v>
      </c>
      <c r="R301" s="18">
        <f t="shared" si="114"/>
        <v>1</v>
      </c>
      <c r="S301" s="18">
        <f t="shared" si="114"/>
        <v>3</v>
      </c>
      <c r="T301" s="77">
        <f t="shared" si="114"/>
        <v>8</v>
      </c>
      <c r="U301" s="180" t="s">
        <v>104</v>
      </c>
      <c r="V301" s="180"/>
      <c r="W301" s="180"/>
      <c r="X301" s="180"/>
      <c r="Y301" s="55"/>
      <c r="Z301" s="55"/>
    </row>
    <row r="302" spans="1:26" ht="15" x14ac:dyDescent="0.2">
      <c r="A302" s="170" t="s">
        <v>52</v>
      </c>
      <c r="B302" s="171"/>
      <c r="C302" s="171"/>
      <c r="D302" s="171"/>
      <c r="E302" s="171"/>
      <c r="F302" s="171"/>
      <c r="G302" s="171"/>
      <c r="H302" s="171"/>
      <c r="I302" s="171"/>
      <c r="J302" s="172"/>
      <c r="K302" s="18">
        <f t="shared" ref="K302:P302" si="115">K298*14+K300*12</f>
        <v>14</v>
      </c>
      <c r="L302" s="18">
        <f t="shared" si="115"/>
        <v>56</v>
      </c>
      <c r="M302" s="18">
        <f t="shared" si="115"/>
        <v>140</v>
      </c>
      <c r="N302" s="18">
        <f t="shared" si="115"/>
        <v>210</v>
      </c>
      <c r="O302" s="18">
        <f t="shared" si="115"/>
        <v>322</v>
      </c>
      <c r="P302" s="18">
        <f t="shared" si="115"/>
        <v>532</v>
      </c>
      <c r="Q302" s="214"/>
      <c r="R302" s="215"/>
      <c r="S302" s="215"/>
      <c r="T302" s="216"/>
      <c r="U302" s="180"/>
      <c r="V302" s="180"/>
      <c r="W302" s="180"/>
      <c r="X302" s="180"/>
      <c r="Y302" s="90"/>
      <c r="Z302" s="87"/>
    </row>
    <row r="303" spans="1:26" ht="15" x14ac:dyDescent="0.2">
      <c r="A303" s="173"/>
      <c r="B303" s="174"/>
      <c r="C303" s="174"/>
      <c r="D303" s="174"/>
      <c r="E303" s="174"/>
      <c r="F303" s="174"/>
      <c r="G303" s="174"/>
      <c r="H303" s="174"/>
      <c r="I303" s="174"/>
      <c r="J303" s="175"/>
      <c r="K303" s="162">
        <f>SUM(K302:M302)</f>
        <v>210</v>
      </c>
      <c r="L303" s="163"/>
      <c r="M303" s="164"/>
      <c r="N303" s="162">
        <f>SUM(N302:O302)</f>
        <v>532</v>
      </c>
      <c r="O303" s="163"/>
      <c r="P303" s="164"/>
      <c r="Q303" s="217"/>
      <c r="R303" s="218"/>
      <c r="S303" s="218"/>
      <c r="T303" s="219"/>
      <c r="U303" s="180"/>
      <c r="V303" s="180"/>
      <c r="W303" s="180"/>
      <c r="X303" s="180"/>
      <c r="Y303" s="90"/>
      <c r="Z303" s="87"/>
    </row>
    <row r="304" spans="1:26" ht="15" x14ac:dyDescent="0.2">
      <c r="A304" s="202" t="s">
        <v>94</v>
      </c>
      <c r="B304" s="203"/>
      <c r="C304" s="203"/>
      <c r="D304" s="203"/>
      <c r="E304" s="203"/>
      <c r="F304" s="203"/>
      <c r="G304" s="203"/>
      <c r="H304" s="203"/>
      <c r="I304" s="203"/>
      <c r="J304" s="204"/>
      <c r="K304" s="208">
        <f>T301/SUM(T52,T69,T87,T106,T123,T138)</f>
        <v>0.15686274509803921</v>
      </c>
      <c r="L304" s="209"/>
      <c r="M304" s="209"/>
      <c r="N304" s="209"/>
      <c r="O304" s="209"/>
      <c r="P304" s="209"/>
      <c r="Q304" s="209"/>
      <c r="R304" s="209"/>
      <c r="S304" s="209"/>
      <c r="T304" s="210"/>
      <c r="U304" s="176" t="s">
        <v>105</v>
      </c>
      <c r="V304" s="177"/>
      <c r="W304" s="177"/>
      <c r="X304" s="178"/>
      <c r="Y304" s="90"/>
      <c r="Z304" s="87"/>
    </row>
    <row r="305" spans="1:26" x14ac:dyDescent="0.2">
      <c r="A305" s="205" t="s">
        <v>97</v>
      </c>
      <c r="B305" s="206"/>
      <c r="C305" s="206"/>
      <c r="D305" s="206"/>
      <c r="E305" s="206"/>
      <c r="F305" s="206"/>
      <c r="G305" s="206"/>
      <c r="H305" s="206"/>
      <c r="I305" s="206"/>
      <c r="J305" s="207"/>
      <c r="K305" s="208">
        <f>K303/(SUM(N52,N69,N87,N106,N123)*14+N138*12)</f>
        <v>9.3582887700534759E-2</v>
      </c>
      <c r="L305" s="209"/>
      <c r="M305" s="209"/>
      <c r="N305" s="209"/>
      <c r="O305" s="209"/>
      <c r="P305" s="209"/>
      <c r="Q305" s="209"/>
      <c r="R305" s="209"/>
      <c r="S305" s="209"/>
      <c r="T305" s="210"/>
      <c r="U305" s="179">
        <f>K234+K283+K304</f>
        <v>1</v>
      </c>
      <c r="V305" s="179"/>
      <c r="W305" s="179"/>
      <c r="X305" s="179"/>
      <c r="Y305" s="155" t="s">
        <v>106</v>
      </c>
      <c r="Z305" s="156"/>
    </row>
    <row r="306" spans="1:26" ht="15" customHeight="1" x14ac:dyDescent="0.2">
      <c r="U306" s="157" t="str">
        <f>IF(U305=100%,"Corect",IF(U305&gt;100%,"Ați dublat unele discipline","Ați pierdut unele discipline"))</f>
        <v>Corect</v>
      </c>
      <c r="V306" s="157"/>
      <c r="W306" s="157"/>
      <c r="X306" s="157"/>
      <c r="Y306" s="158"/>
      <c r="Z306" s="158"/>
    </row>
    <row r="307" spans="1:26" x14ac:dyDescent="0.2">
      <c r="A307" s="220" t="s">
        <v>76</v>
      </c>
      <c r="B307" s="220"/>
      <c r="U307" s="157" t="e">
        <f>IF(#REF!=100%,"Corect",IF(#REF!&gt;100%,"Ați dublat unele discipline","Ați pierdut unele discipline"))</f>
        <v>#REF!</v>
      </c>
      <c r="V307" s="157"/>
      <c r="W307" s="157"/>
      <c r="X307" s="157"/>
      <c r="Y307" s="91"/>
      <c r="Z307" s="92"/>
    </row>
    <row r="308" spans="1:26" x14ac:dyDescent="0.2">
      <c r="A308" s="183" t="s">
        <v>29</v>
      </c>
      <c r="B308" s="190" t="s">
        <v>64</v>
      </c>
      <c r="C308" s="297"/>
      <c r="D308" s="297"/>
      <c r="E308" s="297"/>
      <c r="F308" s="297"/>
      <c r="G308" s="191"/>
      <c r="H308" s="190" t="s">
        <v>67</v>
      </c>
      <c r="I308" s="191"/>
      <c r="J308" s="187" t="s">
        <v>68</v>
      </c>
      <c r="K308" s="188"/>
      <c r="L308" s="188"/>
      <c r="M308" s="188"/>
      <c r="N308" s="188"/>
      <c r="O308" s="189"/>
      <c r="P308" s="190" t="s">
        <v>51</v>
      </c>
      <c r="Q308" s="191"/>
      <c r="R308" s="187" t="s">
        <v>69</v>
      </c>
      <c r="S308" s="188"/>
      <c r="T308" s="189"/>
      <c r="U308" s="37"/>
      <c r="V308" s="37"/>
    </row>
    <row r="309" spans="1:26" x14ac:dyDescent="0.2">
      <c r="A309" s="183"/>
      <c r="B309" s="192"/>
      <c r="C309" s="298"/>
      <c r="D309" s="298"/>
      <c r="E309" s="298"/>
      <c r="F309" s="298"/>
      <c r="G309" s="193"/>
      <c r="H309" s="192"/>
      <c r="I309" s="193"/>
      <c r="J309" s="187" t="s">
        <v>36</v>
      </c>
      <c r="K309" s="189"/>
      <c r="L309" s="187" t="s">
        <v>7</v>
      </c>
      <c r="M309" s="189"/>
      <c r="N309" s="187" t="s">
        <v>33</v>
      </c>
      <c r="O309" s="189"/>
      <c r="P309" s="192"/>
      <c r="Q309" s="193"/>
      <c r="R309" s="24" t="s">
        <v>70</v>
      </c>
      <c r="S309" s="24" t="s">
        <v>71</v>
      </c>
      <c r="T309" s="24" t="s">
        <v>72</v>
      </c>
    </row>
    <row r="310" spans="1:26" x14ac:dyDescent="0.2">
      <c r="A310" s="24">
        <v>1</v>
      </c>
      <c r="B310" s="187" t="s">
        <v>65</v>
      </c>
      <c r="C310" s="188"/>
      <c r="D310" s="188"/>
      <c r="E310" s="188"/>
      <c r="F310" s="188"/>
      <c r="G310" s="189"/>
      <c r="H310" s="186">
        <f>J310</f>
        <v>1818</v>
      </c>
      <c r="I310" s="186"/>
      <c r="J310" s="198">
        <f>(SUM(N52+N69+N87+N106+N123)*14+N138*12)-J311</f>
        <v>1818</v>
      </c>
      <c r="K310" s="199"/>
      <c r="L310" s="198">
        <f>(SUM(O52+O69+O87+O106+O123)*14+O138*12)-L311</f>
        <v>2404</v>
      </c>
      <c r="M310" s="199"/>
      <c r="N310" s="198">
        <f>(SUM(P52+P69+P87+P106+P123)*14+P138*12)-N311</f>
        <v>4222</v>
      </c>
      <c r="O310" s="199"/>
      <c r="P310" s="196">
        <f>H310/H312</f>
        <v>0.81016042780748665</v>
      </c>
      <c r="Q310" s="197"/>
      <c r="R310" s="15">
        <f>J52+J69-R311</f>
        <v>61</v>
      </c>
      <c r="S310" s="15">
        <f>J87+J106-S311</f>
        <v>65</v>
      </c>
      <c r="T310" s="15">
        <f>J123+J138-T311</f>
        <v>44</v>
      </c>
    </row>
    <row r="311" spans="1:26" ht="12.75" customHeight="1" x14ac:dyDescent="0.2">
      <c r="A311" s="24">
        <v>2</v>
      </c>
      <c r="B311" s="187" t="s">
        <v>66</v>
      </c>
      <c r="C311" s="188"/>
      <c r="D311" s="188"/>
      <c r="E311" s="188"/>
      <c r="F311" s="188"/>
      <c r="G311" s="189"/>
      <c r="H311" s="186">
        <f>J311</f>
        <v>426</v>
      </c>
      <c r="I311" s="186"/>
      <c r="J311" s="194">
        <f>N189</f>
        <v>426</v>
      </c>
      <c r="K311" s="195"/>
      <c r="L311" s="194">
        <f>O189</f>
        <v>482</v>
      </c>
      <c r="M311" s="195"/>
      <c r="N311" s="299">
        <f>SUM(J311:M311)</f>
        <v>908</v>
      </c>
      <c r="O311" s="300"/>
      <c r="P311" s="196">
        <f>H311/H312</f>
        <v>0.18983957219251338</v>
      </c>
      <c r="Q311" s="197"/>
      <c r="R311" s="14">
        <v>9</v>
      </c>
      <c r="S311" s="14">
        <v>7</v>
      </c>
      <c r="T311" s="14">
        <v>22</v>
      </c>
      <c r="U311" s="305" t="str">
        <f>IF(N311=P189,"Corect","Nu corespunde cu tabelul de opționale")</f>
        <v>Corect</v>
      </c>
      <c r="V311" s="306"/>
      <c r="W311" s="306"/>
      <c r="X311" s="306"/>
    </row>
    <row r="312" spans="1:26" x14ac:dyDescent="0.2">
      <c r="A312" s="187" t="s">
        <v>27</v>
      </c>
      <c r="B312" s="188"/>
      <c r="C312" s="188"/>
      <c r="D312" s="188"/>
      <c r="E312" s="188"/>
      <c r="F312" s="188"/>
      <c r="G312" s="189"/>
      <c r="H312" s="183">
        <f>SUM(H310:I311)</f>
        <v>2244</v>
      </c>
      <c r="I312" s="183"/>
      <c r="J312" s="183">
        <f>SUM(J310:K311)</f>
        <v>2244</v>
      </c>
      <c r="K312" s="183"/>
      <c r="L312" s="166">
        <f>SUM(L310:M311)</f>
        <v>2886</v>
      </c>
      <c r="M312" s="168"/>
      <c r="N312" s="166">
        <f>SUM(N310:O311)</f>
        <v>5130</v>
      </c>
      <c r="O312" s="168"/>
      <c r="P312" s="184">
        <f>SUM(P310:Q311)</f>
        <v>1</v>
      </c>
      <c r="Q312" s="185"/>
      <c r="R312" s="17">
        <f>SUM(R310:R311)</f>
        <v>70</v>
      </c>
      <c r="S312" s="17">
        <f>SUM(S310:S311)</f>
        <v>72</v>
      </c>
      <c r="T312" s="17">
        <f>SUM(T310:T311)</f>
        <v>66</v>
      </c>
    </row>
    <row r="313" spans="1:26" s="65" customFormat="1" x14ac:dyDescent="0.2">
      <c r="A313" s="68"/>
      <c r="B313" s="68"/>
      <c r="C313" s="68"/>
      <c r="D313" s="68"/>
      <c r="E313" s="68"/>
      <c r="F313" s="68"/>
      <c r="G313" s="68"/>
      <c r="H313" s="68"/>
      <c r="I313" s="68"/>
      <c r="J313" s="68"/>
      <c r="K313" s="68"/>
      <c r="L313" s="50"/>
      <c r="M313" s="50"/>
      <c r="N313" s="50"/>
      <c r="O313" s="50"/>
      <c r="P313" s="69"/>
      <c r="Q313" s="69"/>
      <c r="R313" s="50"/>
      <c r="S313" s="50"/>
      <c r="T313" s="50"/>
    </row>
    <row r="314" spans="1:26" s="65" customFormat="1" x14ac:dyDescent="0.2">
      <c r="A314" s="68"/>
      <c r="B314" s="68"/>
      <c r="C314" s="68"/>
      <c r="D314" s="68"/>
      <c r="E314" s="68"/>
      <c r="F314" s="68"/>
      <c r="G314" s="68"/>
      <c r="H314" s="68"/>
      <c r="I314" s="68"/>
      <c r="J314" s="68"/>
      <c r="K314" s="68"/>
      <c r="L314" s="50"/>
      <c r="M314" s="50"/>
      <c r="N314" s="50"/>
      <c r="O314" s="50"/>
      <c r="P314" s="69"/>
      <c r="Q314" s="69"/>
      <c r="R314" s="50"/>
      <c r="S314" s="50"/>
      <c r="T314" s="50"/>
    </row>
  </sheetData>
  <sheetProtection deleteColumns="0" deleteRows="0" selectLockedCells="1" selectUnlockedCells="1"/>
  <mergeCells count="415">
    <mergeCell ref="M17:T17"/>
    <mergeCell ref="M18:T20"/>
    <mergeCell ref="B199:I199"/>
    <mergeCell ref="B202:I202"/>
    <mergeCell ref="A286:T286"/>
    <mergeCell ref="Q281:T282"/>
    <mergeCell ref="N287:P287"/>
    <mergeCell ref="B43:I43"/>
    <mergeCell ref="B208:I208"/>
    <mergeCell ref="A23:K23"/>
    <mergeCell ref="B46:I46"/>
    <mergeCell ref="Q126:S126"/>
    <mergeCell ref="K126:M126"/>
    <mergeCell ref="B249:I249"/>
    <mergeCell ref="B250:I250"/>
    <mergeCell ref="B251:I251"/>
    <mergeCell ref="B252:I252"/>
    <mergeCell ref="B30:C30"/>
    <mergeCell ref="B62:I62"/>
    <mergeCell ref="B44:I44"/>
    <mergeCell ref="B42:I42"/>
    <mergeCell ref="B64:I64"/>
    <mergeCell ref="B48:I48"/>
    <mergeCell ref="B61:I61"/>
    <mergeCell ref="H30:H31"/>
    <mergeCell ref="A49:T49"/>
    <mergeCell ref="A59:T59"/>
    <mergeCell ref="A66:T66"/>
    <mergeCell ref="A76:T76"/>
    <mergeCell ref="B63:I63"/>
    <mergeCell ref="B67:I67"/>
    <mergeCell ref="A56:T56"/>
    <mergeCell ref="B65:I65"/>
    <mergeCell ref="J57:J58"/>
    <mergeCell ref="A39:A40"/>
    <mergeCell ref="G30:G31"/>
    <mergeCell ref="B68:I68"/>
    <mergeCell ref="A41:T41"/>
    <mergeCell ref="M30:T34"/>
    <mergeCell ref="A128:T128"/>
    <mergeCell ref="A119:T119"/>
    <mergeCell ref="B101:I101"/>
    <mergeCell ref="B81:I81"/>
    <mergeCell ref="B99:I99"/>
    <mergeCell ref="B102:I102"/>
    <mergeCell ref="A125:T125"/>
    <mergeCell ref="B77:I77"/>
    <mergeCell ref="A38:T38"/>
    <mergeCell ref="B39:I40"/>
    <mergeCell ref="A53:T54"/>
    <mergeCell ref="T153:T154"/>
    <mergeCell ref="B105:I105"/>
    <mergeCell ref="B98:I98"/>
    <mergeCell ref="B121:I121"/>
    <mergeCell ref="B129:I129"/>
    <mergeCell ref="A111:A112"/>
    <mergeCell ref="B83:I83"/>
    <mergeCell ref="A92:T92"/>
    <mergeCell ref="B79:I79"/>
    <mergeCell ref="B82:I82"/>
    <mergeCell ref="J93:J94"/>
    <mergeCell ref="K93:M93"/>
    <mergeCell ref="A110:T110"/>
    <mergeCell ref="B126:I127"/>
    <mergeCell ref="T111:T112"/>
    <mergeCell ref="B117:I117"/>
    <mergeCell ref="B115:I115"/>
    <mergeCell ref="B116:I116"/>
    <mergeCell ref="J111:J112"/>
    <mergeCell ref="B122:I122"/>
    <mergeCell ref="A84:T84"/>
    <mergeCell ref="A95:T95"/>
    <mergeCell ref="A103:T103"/>
    <mergeCell ref="A113:T113"/>
    <mergeCell ref="U69:W69"/>
    <mergeCell ref="U87:W87"/>
    <mergeCell ref="U106:W106"/>
    <mergeCell ref="U123:W123"/>
    <mergeCell ref="A73:T73"/>
    <mergeCell ref="J74:J75"/>
    <mergeCell ref="J126:J127"/>
    <mergeCell ref="K111:M111"/>
    <mergeCell ref="N111:P111"/>
    <mergeCell ref="Q111:S111"/>
    <mergeCell ref="B114:I114"/>
    <mergeCell ref="B111:I112"/>
    <mergeCell ref="B78:I78"/>
    <mergeCell ref="B69:I69"/>
    <mergeCell ref="N126:P126"/>
    <mergeCell ref="B123:I123"/>
    <mergeCell ref="A74:A75"/>
    <mergeCell ref="B74:I75"/>
    <mergeCell ref="A70:T71"/>
    <mergeCell ref="A88:T89"/>
    <mergeCell ref="A107:T108"/>
    <mergeCell ref="U52:W52"/>
    <mergeCell ref="U138:W138"/>
    <mergeCell ref="U311:X311"/>
    <mergeCell ref="B207:I207"/>
    <mergeCell ref="A205:T205"/>
    <mergeCell ref="Q210:T211"/>
    <mergeCell ref="N211:P211"/>
    <mergeCell ref="K217:M217"/>
    <mergeCell ref="N217:P217"/>
    <mergeCell ref="B225:I225"/>
    <mergeCell ref="B206:I206"/>
    <mergeCell ref="B118:I118"/>
    <mergeCell ref="B120:I120"/>
    <mergeCell ref="A126:A127"/>
    <mergeCell ref="T126:T127"/>
    <mergeCell ref="B137:I137"/>
    <mergeCell ref="A192:J192"/>
    <mergeCell ref="B198:I198"/>
    <mergeCell ref="B104:I104"/>
    <mergeCell ref="A200:T200"/>
    <mergeCell ref="A203:T203"/>
    <mergeCell ref="N190:P190"/>
    <mergeCell ref="Q189:T190"/>
    <mergeCell ref="A188:I188"/>
    <mergeCell ref="J312:K312"/>
    <mergeCell ref="L312:M312"/>
    <mergeCell ref="N312:O312"/>
    <mergeCell ref="B224:I224"/>
    <mergeCell ref="A216:T216"/>
    <mergeCell ref="B308:G309"/>
    <mergeCell ref="A227:T227"/>
    <mergeCell ref="B226:I226"/>
    <mergeCell ref="N311:O311"/>
    <mergeCell ref="P311:Q311"/>
    <mergeCell ref="P308:Q309"/>
    <mergeCell ref="J309:K309"/>
    <mergeCell ref="L309:M309"/>
    <mergeCell ref="N309:O309"/>
    <mergeCell ref="J308:O308"/>
    <mergeCell ref="J310:K310"/>
    <mergeCell ref="Q217:S217"/>
    <mergeCell ref="B228:I228"/>
    <mergeCell ref="A231:I231"/>
    <mergeCell ref="B230:I230"/>
    <mergeCell ref="B229:I229"/>
    <mergeCell ref="B239:I240"/>
    <mergeCell ref="Q239:S239"/>
    <mergeCell ref="T239:T240"/>
    <mergeCell ref="A14:K14"/>
    <mergeCell ref="A16:K16"/>
    <mergeCell ref="M12:T12"/>
    <mergeCell ref="B180:I180"/>
    <mergeCell ref="A189:J190"/>
    <mergeCell ref="B178:I178"/>
    <mergeCell ref="A191:J191"/>
    <mergeCell ref="K191:T191"/>
    <mergeCell ref="J195:J196"/>
    <mergeCell ref="K195:M195"/>
    <mergeCell ref="A195:A196"/>
    <mergeCell ref="B195:I196"/>
    <mergeCell ref="N195:P195"/>
    <mergeCell ref="Q195:S195"/>
    <mergeCell ref="T195:T196"/>
    <mergeCell ref="K192:T192"/>
    <mergeCell ref="A194:T194"/>
    <mergeCell ref="K190:M190"/>
    <mergeCell ref="B185:T185"/>
    <mergeCell ref="B183:I183"/>
    <mergeCell ref="B184:I184"/>
    <mergeCell ref="A152:T152"/>
    <mergeCell ref="A153:A154"/>
    <mergeCell ref="B131:I131"/>
    <mergeCell ref="A11:K11"/>
    <mergeCell ref="A4:K4"/>
    <mergeCell ref="A5:K5"/>
    <mergeCell ref="A6:K10"/>
    <mergeCell ref="A20:K20"/>
    <mergeCell ref="M21:T22"/>
    <mergeCell ref="A12:K12"/>
    <mergeCell ref="B175:I175"/>
    <mergeCell ref="B96:I96"/>
    <mergeCell ref="B97:I97"/>
    <mergeCell ref="Q74:S74"/>
    <mergeCell ref="T74:T75"/>
    <mergeCell ref="K74:M74"/>
    <mergeCell ref="N74:P74"/>
    <mergeCell ref="T57:T58"/>
    <mergeCell ref="A22:K22"/>
    <mergeCell ref="A57:A58"/>
    <mergeCell ref="B52:I52"/>
    <mergeCell ref="B60:I60"/>
    <mergeCell ref="Q39:S39"/>
    <mergeCell ref="A24:K27"/>
    <mergeCell ref="I30:K30"/>
    <mergeCell ref="N39:P39"/>
    <mergeCell ref="K39:M39"/>
    <mergeCell ref="O5:Q5"/>
    <mergeCell ref="O6:Q6"/>
    <mergeCell ref="O3:Q3"/>
    <mergeCell ref="O4:Q4"/>
    <mergeCell ref="M4:N4"/>
    <mergeCell ref="M6:N6"/>
    <mergeCell ref="M8:T11"/>
    <mergeCell ref="R3:T3"/>
    <mergeCell ref="R4:T4"/>
    <mergeCell ref="R5:T5"/>
    <mergeCell ref="R6:T6"/>
    <mergeCell ref="M15:T15"/>
    <mergeCell ref="M16:T16"/>
    <mergeCell ref="A1:K1"/>
    <mergeCell ref="A3:K3"/>
    <mergeCell ref="K57:M57"/>
    <mergeCell ref="B50:I50"/>
    <mergeCell ref="B51:I51"/>
    <mergeCell ref="M1:T1"/>
    <mergeCell ref="A36:T36"/>
    <mergeCell ref="A19:K19"/>
    <mergeCell ref="A17:K17"/>
    <mergeCell ref="M3:N3"/>
    <mergeCell ref="M5:N5"/>
    <mergeCell ref="D30:F30"/>
    <mergeCell ref="A18:K18"/>
    <mergeCell ref="N57:P57"/>
    <mergeCell ref="Q57:S57"/>
    <mergeCell ref="T39:T40"/>
    <mergeCell ref="B45:I45"/>
    <mergeCell ref="B47:I47"/>
    <mergeCell ref="B57:I58"/>
    <mergeCell ref="A15:K15"/>
    <mergeCell ref="A29:G29"/>
    <mergeCell ref="A2:K2"/>
    <mergeCell ref="A13:K13"/>
    <mergeCell ref="B167:T167"/>
    <mergeCell ref="B170:T170"/>
    <mergeCell ref="B171:I171"/>
    <mergeCell ref="B173:T173"/>
    <mergeCell ref="B168:I168"/>
    <mergeCell ref="B169:I169"/>
    <mergeCell ref="B159:I159"/>
    <mergeCell ref="B157:I157"/>
    <mergeCell ref="B163:I163"/>
    <mergeCell ref="B158:T158"/>
    <mergeCell ref="A21:K21"/>
    <mergeCell ref="B156:I156"/>
    <mergeCell ref="N153:P153"/>
    <mergeCell ref="B106:I106"/>
    <mergeCell ref="N93:P93"/>
    <mergeCell ref="Q93:S93"/>
    <mergeCell ref="A93:A94"/>
    <mergeCell ref="T93:T94"/>
    <mergeCell ref="B85:I85"/>
    <mergeCell ref="B86:I86"/>
    <mergeCell ref="B87:I87"/>
    <mergeCell ref="B93:I94"/>
    <mergeCell ref="M13:T14"/>
    <mergeCell ref="B221:I221"/>
    <mergeCell ref="B222:I222"/>
    <mergeCell ref="B223:I223"/>
    <mergeCell ref="B220:I220"/>
    <mergeCell ref="A219:T219"/>
    <mergeCell ref="T217:T218"/>
    <mergeCell ref="A215:T215"/>
    <mergeCell ref="A217:A218"/>
    <mergeCell ref="M23:T27"/>
    <mergeCell ref="J39:J40"/>
    <mergeCell ref="A197:T197"/>
    <mergeCell ref="B153:I154"/>
    <mergeCell ref="B130:I130"/>
    <mergeCell ref="B138:I138"/>
    <mergeCell ref="B132:I132"/>
    <mergeCell ref="B133:I133"/>
    <mergeCell ref="Q153:S153"/>
    <mergeCell ref="B136:I136"/>
    <mergeCell ref="J153:J154"/>
    <mergeCell ref="K153:M153"/>
    <mergeCell ref="B135:I135"/>
    <mergeCell ref="A134:T134"/>
    <mergeCell ref="B204:I204"/>
    <mergeCell ref="B201:I201"/>
    <mergeCell ref="B256:I256"/>
    <mergeCell ref="B257:I257"/>
    <mergeCell ref="B258:I258"/>
    <mergeCell ref="B246:I246"/>
    <mergeCell ref="B245:I245"/>
    <mergeCell ref="J217:J218"/>
    <mergeCell ref="K211:M211"/>
    <mergeCell ref="B217:I218"/>
    <mergeCell ref="A209:I209"/>
    <mergeCell ref="A210:J211"/>
    <mergeCell ref="A241:T241"/>
    <mergeCell ref="B242:I242"/>
    <mergeCell ref="B243:I243"/>
    <mergeCell ref="A232:J233"/>
    <mergeCell ref="Q232:T233"/>
    <mergeCell ref="N233:P233"/>
    <mergeCell ref="K234:T234"/>
    <mergeCell ref="K235:T235"/>
    <mergeCell ref="K233:M233"/>
    <mergeCell ref="A239:A240"/>
    <mergeCell ref="A238:T238"/>
    <mergeCell ref="J239:J240"/>
    <mergeCell ref="K239:M239"/>
    <mergeCell ref="N239:P239"/>
    <mergeCell ref="J311:K311"/>
    <mergeCell ref="R308:T308"/>
    <mergeCell ref="A307:B307"/>
    <mergeCell ref="T287:T288"/>
    <mergeCell ref="B268:I268"/>
    <mergeCell ref="B275:I275"/>
    <mergeCell ref="A281:J282"/>
    <mergeCell ref="B276:I276"/>
    <mergeCell ref="K305:T305"/>
    <mergeCell ref="K282:M282"/>
    <mergeCell ref="N282:P282"/>
    <mergeCell ref="A283:J283"/>
    <mergeCell ref="B270:I270"/>
    <mergeCell ref="B271:I271"/>
    <mergeCell ref="A272:T272"/>
    <mergeCell ref="B278:I278"/>
    <mergeCell ref="A289:T289"/>
    <mergeCell ref="B290:I290"/>
    <mergeCell ref="B295:I295"/>
    <mergeCell ref="B277:I277"/>
    <mergeCell ref="B279:I279"/>
    <mergeCell ref="B273:I273"/>
    <mergeCell ref="A280:I280"/>
    <mergeCell ref="U3:X3"/>
    <mergeCell ref="U4:X4"/>
    <mergeCell ref="U5:X5"/>
    <mergeCell ref="U6:X6"/>
    <mergeCell ref="U7:X7"/>
    <mergeCell ref="U8:X8"/>
    <mergeCell ref="A304:J304"/>
    <mergeCell ref="A305:J305"/>
    <mergeCell ref="K304:T304"/>
    <mergeCell ref="A212:J212"/>
    <mergeCell ref="A213:J213"/>
    <mergeCell ref="K212:T212"/>
    <mergeCell ref="K213:T213"/>
    <mergeCell ref="A234:J234"/>
    <mergeCell ref="A235:J235"/>
    <mergeCell ref="U34:V34"/>
    <mergeCell ref="U11:X15"/>
    <mergeCell ref="Q302:T303"/>
    <mergeCell ref="K303:M303"/>
    <mergeCell ref="K283:T283"/>
    <mergeCell ref="A284:J284"/>
    <mergeCell ref="K284:T284"/>
    <mergeCell ref="B291:I291"/>
    <mergeCell ref="B292:I292"/>
    <mergeCell ref="U32:V32"/>
    <mergeCell ref="U33:V33"/>
    <mergeCell ref="A287:A288"/>
    <mergeCell ref="B287:I288"/>
    <mergeCell ref="J287:J288"/>
    <mergeCell ref="K287:M287"/>
    <mergeCell ref="P312:Q312"/>
    <mergeCell ref="H311:I311"/>
    <mergeCell ref="H312:I312"/>
    <mergeCell ref="A312:G312"/>
    <mergeCell ref="H308:I309"/>
    <mergeCell ref="A308:A309"/>
    <mergeCell ref="H310:I310"/>
    <mergeCell ref="L311:M311"/>
    <mergeCell ref="B311:G311"/>
    <mergeCell ref="P310:Q310"/>
    <mergeCell ref="L310:M310"/>
    <mergeCell ref="N310:O310"/>
    <mergeCell ref="Q287:S287"/>
    <mergeCell ref="B293:I293"/>
    <mergeCell ref="B294:I294"/>
    <mergeCell ref="B296:I296"/>
    <mergeCell ref="U307:X307"/>
    <mergeCell ref="B310:G310"/>
    <mergeCell ref="Y305:Z305"/>
    <mergeCell ref="U306:X306"/>
    <mergeCell ref="Y306:Z306"/>
    <mergeCell ref="B297:I297"/>
    <mergeCell ref="N303:P303"/>
    <mergeCell ref="B298:I298"/>
    <mergeCell ref="B300:I300"/>
    <mergeCell ref="A301:I301"/>
    <mergeCell ref="A302:J303"/>
    <mergeCell ref="B299:I299"/>
    <mergeCell ref="U304:X304"/>
    <mergeCell ref="U305:X305"/>
    <mergeCell ref="U301:X303"/>
    <mergeCell ref="B160:I160"/>
    <mergeCell ref="B165:I165"/>
    <mergeCell ref="B172:I172"/>
    <mergeCell ref="B174:I174"/>
    <mergeCell ref="B162:I162"/>
    <mergeCell ref="B161:T161"/>
    <mergeCell ref="B164:T164"/>
    <mergeCell ref="B166:I166"/>
    <mergeCell ref="B155:T155"/>
    <mergeCell ref="B176:T176"/>
    <mergeCell ref="B177:I177"/>
    <mergeCell ref="B274:I274"/>
    <mergeCell ref="B269:I269"/>
    <mergeCell ref="B186:I186"/>
    <mergeCell ref="B187:I187"/>
    <mergeCell ref="B244:I244"/>
    <mergeCell ref="B179:T179"/>
    <mergeCell ref="B181:I181"/>
    <mergeCell ref="B182:T182"/>
    <mergeCell ref="B259:I259"/>
    <mergeCell ref="B261:I261"/>
    <mergeCell ref="B262:I262"/>
    <mergeCell ref="B263:I263"/>
    <mergeCell ref="B260:I260"/>
    <mergeCell ref="B247:I247"/>
    <mergeCell ref="B248:I248"/>
    <mergeCell ref="B264:I264"/>
    <mergeCell ref="B267:I267"/>
    <mergeCell ref="B265:I265"/>
    <mergeCell ref="B266:I266"/>
    <mergeCell ref="B253:I253"/>
    <mergeCell ref="B254:I254"/>
    <mergeCell ref="B255:I255"/>
  </mergeCells>
  <phoneticPr fontId="5" type="noConversion"/>
  <conditionalFormatting sqref="U311 L33:L34 U32:U34 U3:U8">
    <cfRule type="cellIs" dxfId="34" priority="173" operator="equal">
      <formula>"E bine"</formula>
    </cfRule>
  </conditionalFormatting>
  <conditionalFormatting sqref="U311 U32:U34 U3:U8">
    <cfRule type="cellIs" dxfId="33" priority="172" operator="equal">
      <formula>"NU e bine"</formula>
    </cfRule>
  </conditionalFormatting>
  <conditionalFormatting sqref="U32:V34 U3:U8">
    <cfRule type="cellIs" dxfId="32" priority="165" operator="equal">
      <formula>"Suma trebuie să fie 52"</formula>
    </cfRule>
    <cfRule type="cellIs" dxfId="31" priority="166" operator="equal">
      <formula>"Corect"</formula>
    </cfRule>
    <cfRule type="cellIs" dxfId="30" priority="167" operator="equal">
      <formula>SUM($B$32:$J$32)</formula>
    </cfRule>
    <cfRule type="cellIs" dxfId="29" priority="168" operator="lessThan">
      <formula>"(SUM(B28:K28)=52"</formula>
    </cfRule>
    <cfRule type="cellIs" dxfId="28" priority="169" operator="equal">
      <formula>52</formula>
    </cfRule>
    <cfRule type="cellIs" dxfId="27" priority="170" operator="equal">
      <formula>$K$32</formula>
    </cfRule>
    <cfRule type="cellIs" dxfId="26" priority="171" operator="equal">
      <formula>$B$32:$K$32=52</formula>
    </cfRule>
  </conditionalFormatting>
  <conditionalFormatting sqref="U311:V311 U32:V34 U3:U8">
    <cfRule type="cellIs" dxfId="25" priority="160" operator="equal">
      <formula>"Suma trebuie să fie 52"</formula>
    </cfRule>
    <cfRule type="cellIs" dxfId="24" priority="164" operator="equal">
      <formula>"Corect"</formula>
    </cfRule>
  </conditionalFormatting>
  <conditionalFormatting sqref="U311:X311 U32:V34">
    <cfRule type="cellIs" dxfId="23" priority="163" operator="equal">
      <formula>"Corect"</formula>
    </cfRule>
  </conditionalFormatting>
  <conditionalFormatting sqref="U138:W151 U123:W123 U106:W108 U87:W91 U69:W72 U52:W55">
    <cfRule type="cellIs" dxfId="22" priority="161" operator="equal">
      <formula>"E trebuie să fie cel puțin egal cu C+VP"</formula>
    </cfRule>
    <cfRule type="cellIs" dxfId="21" priority="162" operator="equal">
      <formula>"Corect"</formula>
    </cfRule>
  </conditionalFormatting>
  <conditionalFormatting sqref="U311:V311">
    <cfRule type="cellIs" dxfId="20" priority="136" operator="equal">
      <formula>"Nu corespunde cu tabelul de opționale"</formula>
    </cfRule>
    <cfRule type="cellIs" dxfId="19" priority="139" operator="equal">
      <formula>"Suma trebuie să fie 52"</formula>
    </cfRule>
    <cfRule type="cellIs" dxfId="18" priority="140" operator="equal">
      <formula>"Corect"</formula>
    </cfRule>
    <cfRule type="cellIs" dxfId="17" priority="141" operator="equal">
      <formula>SUM($B$32:$J$32)</formula>
    </cfRule>
    <cfRule type="cellIs" dxfId="16" priority="142" operator="lessThan">
      <formula>"(SUM(B28:K28)=52"</formula>
    </cfRule>
    <cfRule type="cellIs" dxfId="15" priority="143" operator="equal">
      <formula>52</formula>
    </cfRule>
    <cfRule type="cellIs" dxfId="14" priority="144" operator="equal">
      <formula>$K$32</formula>
    </cfRule>
    <cfRule type="cellIs" dxfId="13" priority="145" operator="equal">
      <formula>$B$32:$K$32=52</formula>
    </cfRule>
  </conditionalFormatting>
  <conditionalFormatting sqref="U3:U8">
    <cfRule type="cellIs" dxfId="12" priority="124" operator="equal">
      <formula>"Trebuie alocate cel puțin 20 de ore pe săptămână"</formula>
    </cfRule>
  </conditionalFormatting>
  <conditionalFormatting sqref="U32:V32">
    <cfRule type="cellIs" dxfId="11" priority="26" operator="equal">
      <formula>"Correct"</formula>
    </cfRule>
  </conditionalFormatting>
  <conditionalFormatting sqref="U306:U307">
    <cfRule type="cellIs" dxfId="10" priority="12" operator="equal">
      <formula>"Ați dublat unele discipline"</formula>
    </cfRule>
    <cfRule type="cellIs" dxfId="9" priority="13" operator="equal">
      <formula>"Ați pierdut unele discipline"</formula>
    </cfRule>
    <cfRule type="cellIs" dxfId="8" priority="14" operator="equal">
      <formula>"Corect"</formula>
    </cfRule>
  </conditionalFormatting>
  <conditionalFormatting sqref="AV107:AX107">
    <cfRule type="cellIs" dxfId="7" priority="1" operator="equal">
      <formula>"E trebuie să fie cel puțin egal cu C+VP"</formula>
    </cfRule>
    <cfRule type="cellIs" dxfId="6" priority="2" operator="equal">
      <formula>"Corect"</formula>
    </cfRule>
  </conditionalFormatting>
  <conditionalFormatting sqref="AV57:AX57">
    <cfRule type="cellIs" dxfId="5" priority="7" operator="equal">
      <formula>"E trebuie să fie cel puțin egal cu C+VP"</formula>
    </cfRule>
    <cfRule type="cellIs" dxfId="4" priority="8" operator="equal">
      <formula>"Corect"</formula>
    </cfRule>
  </conditionalFormatting>
  <conditionalFormatting sqref="AV70:AX70">
    <cfRule type="cellIs" dxfId="3" priority="5" operator="equal">
      <formula>"E trebuie să fie cel puțin egal cu C+VP"</formula>
    </cfRule>
    <cfRule type="cellIs" dxfId="2" priority="6" operator="equal">
      <formula>"Corect"</formula>
    </cfRule>
  </conditionalFormatting>
  <conditionalFormatting sqref="AV88:AX88">
    <cfRule type="cellIs" dxfId="1" priority="3" operator="equal">
      <formula>"E trebuie să fie cel puțin egal cu C+VP"</formula>
    </cfRule>
    <cfRule type="cellIs" dxfId="0" priority="4" operator="equal">
      <formula>"Corect"</formula>
    </cfRule>
  </conditionalFormatting>
  <dataValidations count="6">
    <dataValidation type="list" allowBlank="1" showInputMessage="1" showErrorMessage="1" sqref="B299">
      <formula1>$B$39:$B$211</formula1>
    </dataValidation>
    <dataValidation type="list" allowBlank="1" showInputMessage="1" showErrorMessage="1" sqref="B290:I297 B242:I270 B273:I278 B220:I225 B228:I229">
      <formula1>$B$39:$B$206</formula1>
    </dataValidation>
    <dataValidation type="list" allowBlank="1" showInputMessage="1" showErrorMessage="1" sqref="R206:R208 R201:R202 R135:R137 R77:R83 R85:R86 R60:R65 R50:R51 R42:R48 R67:R68 R96:R102 R104:R105 R114:R118 R120:R122 R129:R133 R169 R165:R166 R174:R175 R156:R157 R159:R160 R162:R163 R171:R172 R177:R178 R180:R181 R183:R184 R198:R199 R186:R187 R204">
      <formula1>$R$40</formula1>
    </dataValidation>
    <dataValidation type="list" allowBlank="1" showInputMessage="1" showErrorMessage="1" sqref="Q206:Q208 Q201:Q202 Q135:Q137 Q77:Q83 Q85:Q86 Q60:Q65 Q50:Q51 Q42:Q48 Q67:Q68 Q96:Q102 Q104:Q105 Q114:Q118 Q120:Q122 Q129:Q133 Q169 Q165:Q166 Q174:Q175 Q156:Q157 Q159:Q160 Q162:Q163 Q171:Q172 Q177:Q178 Q180:Q181 Q183:Q184 Q198:Q199 Q186:Q187 Q204">
      <formula1>$Q$40</formula1>
    </dataValidation>
    <dataValidation type="list" allowBlank="1" showInputMessage="1" showErrorMessage="1" sqref="S206:S208 S201:S202 S135:S137 S77:S83 S85:S86 S60:S65 S50:S51 S42:S48 S67:S68 S96:S102 S104:S105 S114:S118 S120:S122 S129:S133 S168:S169 S174:S175 S156:S157 S159:S160 S162:S163 S165:S166 S171:S172 S177:S178 S180:S181 S183:S184 S198:S199 S186:S187 S204">
      <formula1>$S$40</formula1>
    </dataValidation>
    <dataValidation type="list" allowBlank="1" showInputMessage="1" showErrorMessage="1" sqref="T206:T208 T201:T202 T135:T137 T77:T83 T85:T86 T60:T65 T50:T51 T42:T48 T67:T68 T96:T102 T104:T105 T114:T118 T120:T122 T129:T133 T174:T175 T156:T157 T159:T160 T162:T163 T165:T166 T171:T172 T177:T178 T180:T181 T183:T184 T168:T169 T198:T199 T186:T187 T204">
      <formula1>$O$37:$S$37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&amp;LRECTOR,
Acad.Prof.univ.dr. Ioan Aurel POP&amp;CDECAN,
Prof.univ.dr. Corin BRAGA&amp;R                                           DIRECTOR DE DEPARTAMENT,
Prof. univ. dr. Benő Attila          Conf. univ. dr. Berszán István </oddFooter>
  </headerFooter>
  <rowBreaks count="1" manualBreakCount="1">
    <brk id="34" max="16383" man="1"/>
  </rowBreaks>
  <ignoredErrors>
    <ignoredError sqref="M31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tabSelected="1" view="pageLayout" topLeftCell="A7" zoomScaleNormal="100" workbookViewId="0">
      <selection activeCell="B19" sqref="B19:I19"/>
    </sheetView>
  </sheetViews>
  <sheetFormatPr defaultColWidth="8.85546875" defaultRowHeight="15" x14ac:dyDescent="0.25"/>
  <cols>
    <col min="2" max="9" width="7.42578125" customWidth="1"/>
    <col min="10" max="10" width="7.7109375" customWidth="1"/>
    <col min="11" max="19" width="4.85546875" customWidth="1"/>
  </cols>
  <sheetData>
    <row r="1" spans="1:20" x14ac:dyDescent="0.25">
      <c r="A1" s="267" t="s">
        <v>99</v>
      </c>
      <c r="B1" s="267"/>
      <c r="C1" s="267"/>
      <c r="D1" s="267"/>
      <c r="E1" s="267"/>
      <c r="F1" s="267"/>
      <c r="G1" s="267"/>
      <c r="H1" s="267"/>
      <c r="I1" s="267"/>
      <c r="J1" s="267"/>
      <c r="K1" s="267"/>
      <c r="L1" s="267"/>
      <c r="M1" s="267"/>
      <c r="N1" s="267"/>
      <c r="O1" s="267"/>
      <c r="P1" s="267"/>
      <c r="Q1" s="267"/>
      <c r="R1" s="267"/>
      <c r="S1" s="267"/>
      <c r="T1" s="267"/>
    </row>
    <row r="2" spans="1:20" ht="3.75" customHeight="1" x14ac:dyDescent="0.25">
      <c r="A2" s="82"/>
      <c r="B2" s="82"/>
      <c r="C2" s="82"/>
      <c r="D2" s="82"/>
      <c r="E2" s="82"/>
      <c r="F2" s="82"/>
      <c r="G2" s="82"/>
      <c r="H2" s="82"/>
      <c r="I2" s="82"/>
      <c r="J2" s="82"/>
      <c r="K2" s="82"/>
      <c r="L2" s="82"/>
      <c r="M2" s="82"/>
      <c r="N2" s="82"/>
      <c r="O2" s="82"/>
      <c r="P2" s="82"/>
      <c r="Q2" s="82"/>
      <c r="R2" s="82"/>
      <c r="S2" s="82"/>
      <c r="T2" s="82"/>
    </row>
    <row r="3" spans="1:20" x14ac:dyDescent="0.25">
      <c r="A3" s="296" t="s">
        <v>80</v>
      </c>
      <c r="B3" s="296"/>
      <c r="C3" s="296"/>
      <c r="D3" s="296"/>
      <c r="E3" s="296"/>
      <c r="F3" s="296"/>
      <c r="G3" s="296"/>
      <c r="H3" s="296"/>
      <c r="I3" s="296"/>
      <c r="J3" s="296"/>
      <c r="K3" s="296"/>
      <c r="L3" s="296"/>
      <c r="M3" s="296"/>
      <c r="N3" s="296"/>
      <c r="O3" s="296"/>
      <c r="P3" s="296"/>
      <c r="Q3" s="296"/>
      <c r="R3" s="296"/>
      <c r="S3" s="296"/>
      <c r="T3" s="296"/>
    </row>
    <row r="4" spans="1:20" ht="28.5" customHeight="1" x14ac:dyDescent="0.25">
      <c r="A4" s="340" t="s">
        <v>29</v>
      </c>
      <c r="B4" s="340" t="s">
        <v>28</v>
      </c>
      <c r="C4" s="340"/>
      <c r="D4" s="340"/>
      <c r="E4" s="340"/>
      <c r="F4" s="340"/>
      <c r="G4" s="340"/>
      <c r="H4" s="340"/>
      <c r="I4" s="340"/>
      <c r="J4" s="341" t="s">
        <v>42</v>
      </c>
      <c r="K4" s="341" t="s">
        <v>26</v>
      </c>
      <c r="L4" s="341"/>
      <c r="M4" s="341"/>
      <c r="N4" s="341" t="s">
        <v>43</v>
      </c>
      <c r="O4" s="342"/>
      <c r="P4" s="342"/>
      <c r="Q4" s="341" t="s">
        <v>25</v>
      </c>
      <c r="R4" s="341"/>
      <c r="S4" s="341"/>
      <c r="T4" s="341" t="s">
        <v>24</v>
      </c>
    </row>
    <row r="5" spans="1:20" x14ac:dyDescent="0.25">
      <c r="A5" s="340"/>
      <c r="B5" s="340"/>
      <c r="C5" s="340"/>
      <c r="D5" s="340"/>
      <c r="E5" s="340"/>
      <c r="F5" s="340"/>
      <c r="G5" s="340"/>
      <c r="H5" s="340"/>
      <c r="I5" s="340"/>
      <c r="J5" s="341"/>
      <c r="K5" s="84" t="s">
        <v>30</v>
      </c>
      <c r="L5" s="84" t="s">
        <v>31</v>
      </c>
      <c r="M5" s="84" t="s">
        <v>32</v>
      </c>
      <c r="N5" s="84" t="s">
        <v>36</v>
      </c>
      <c r="O5" s="84" t="s">
        <v>7</v>
      </c>
      <c r="P5" s="84" t="s">
        <v>33</v>
      </c>
      <c r="Q5" s="84" t="s">
        <v>34</v>
      </c>
      <c r="R5" s="84" t="s">
        <v>30</v>
      </c>
      <c r="S5" s="84" t="s">
        <v>35</v>
      </c>
      <c r="T5" s="341"/>
    </row>
    <row r="6" spans="1:20" x14ac:dyDescent="0.25">
      <c r="A6" s="343" t="s">
        <v>54</v>
      </c>
      <c r="B6" s="343"/>
      <c r="C6" s="343"/>
      <c r="D6" s="343"/>
      <c r="E6" s="343"/>
      <c r="F6" s="343"/>
      <c r="G6" s="343"/>
      <c r="H6" s="343"/>
      <c r="I6" s="343"/>
      <c r="J6" s="343"/>
      <c r="K6" s="343"/>
      <c r="L6" s="343"/>
      <c r="M6" s="343"/>
      <c r="N6" s="343"/>
      <c r="O6" s="343"/>
      <c r="P6" s="343"/>
      <c r="Q6" s="343"/>
      <c r="R6" s="343"/>
      <c r="S6" s="343"/>
      <c r="T6" s="343"/>
    </row>
    <row r="7" spans="1:20" x14ac:dyDescent="0.25">
      <c r="A7" s="83" t="s">
        <v>81</v>
      </c>
      <c r="B7" s="335" t="s">
        <v>111</v>
      </c>
      <c r="C7" s="335"/>
      <c r="D7" s="335"/>
      <c r="E7" s="335"/>
      <c r="F7" s="335"/>
      <c r="G7" s="335"/>
      <c r="H7" s="335"/>
      <c r="I7" s="335"/>
      <c r="J7" s="30">
        <v>5</v>
      </c>
      <c r="K7" s="30">
        <v>2</v>
      </c>
      <c r="L7" s="30">
        <v>2</v>
      </c>
      <c r="M7" s="30">
        <v>0</v>
      </c>
      <c r="N7" s="31">
        <f>K7+L7+M7</f>
        <v>4</v>
      </c>
      <c r="O7" s="31">
        <f>P7-N7</f>
        <v>5</v>
      </c>
      <c r="P7" s="31">
        <f>ROUND(PRODUCT(J7,25)/14,0)</f>
        <v>9</v>
      </c>
      <c r="Q7" s="30" t="s">
        <v>34</v>
      </c>
      <c r="R7" s="30"/>
      <c r="S7" s="32"/>
      <c r="T7" s="32" t="s">
        <v>89</v>
      </c>
    </row>
    <row r="8" spans="1:20" x14ac:dyDescent="0.25">
      <c r="A8" s="336" t="s">
        <v>55</v>
      </c>
      <c r="B8" s="336"/>
      <c r="C8" s="336"/>
      <c r="D8" s="336"/>
      <c r="E8" s="336"/>
      <c r="F8" s="336"/>
      <c r="G8" s="336"/>
      <c r="H8" s="336"/>
      <c r="I8" s="336"/>
      <c r="J8" s="336"/>
      <c r="K8" s="336"/>
      <c r="L8" s="336"/>
      <c r="M8" s="336"/>
      <c r="N8" s="336"/>
      <c r="O8" s="336"/>
      <c r="P8" s="336"/>
      <c r="Q8" s="336"/>
      <c r="R8" s="336"/>
      <c r="S8" s="336"/>
      <c r="T8" s="336"/>
    </row>
    <row r="9" spans="1:20" ht="42" customHeight="1" x14ac:dyDescent="0.25">
      <c r="A9" s="83" t="s">
        <v>82</v>
      </c>
      <c r="B9" s="337" t="s">
        <v>112</v>
      </c>
      <c r="C9" s="338"/>
      <c r="D9" s="338"/>
      <c r="E9" s="338"/>
      <c r="F9" s="338"/>
      <c r="G9" s="338"/>
      <c r="H9" s="338"/>
      <c r="I9" s="339"/>
      <c r="J9" s="30">
        <v>5</v>
      </c>
      <c r="K9" s="30">
        <v>2</v>
      </c>
      <c r="L9" s="30">
        <v>2</v>
      </c>
      <c r="M9" s="30">
        <v>0</v>
      </c>
      <c r="N9" s="31">
        <f>K9+L9+M9</f>
        <v>4</v>
      </c>
      <c r="O9" s="31">
        <f>P9-N9</f>
        <v>5</v>
      </c>
      <c r="P9" s="31">
        <f>ROUND(PRODUCT(J9,25)/14,0)</f>
        <v>9</v>
      </c>
      <c r="Q9" s="30" t="s">
        <v>34</v>
      </c>
      <c r="R9" s="30"/>
      <c r="S9" s="32"/>
      <c r="T9" s="32" t="s">
        <v>89</v>
      </c>
    </row>
    <row r="10" spans="1:20" x14ac:dyDescent="0.25">
      <c r="A10" s="336" t="s">
        <v>56</v>
      </c>
      <c r="B10" s="336"/>
      <c r="C10" s="336"/>
      <c r="D10" s="336"/>
      <c r="E10" s="336"/>
      <c r="F10" s="336"/>
      <c r="G10" s="336"/>
      <c r="H10" s="336"/>
      <c r="I10" s="336"/>
      <c r="J10" s="336"/>
      <c r="K10" s="336"/>
      <c r="L10" s="336"/>
      <c r="M10" s="336"/>
      <c r="N10" s="336"/>
      <c r="O10" s="336"/>
      <c r="P10" s="336"/>
      <c r="Q10" s="336"/>
      <c r="R10" s="336"/>
      <c r="S10" s="336"/>
      <c r="T10" s="336"/>
    </row>
    <row r="11" spans="1:20" ht="42.75" customHeight="1" x14ac:dyDescent="0.25">
      <c r="A11" s="83" t="s">
        <v>83</v>
      </c>
      <c r="B11" s="347" t="s">
        <v>113</v>
      </c>
      <c r="C11" s="348"/>
      <c r="D11" s="348"/>
      <c r="E11" s="348"/>
      <c r="F11" s="348"/>
      <c r="G11" s="348"/>
      <c r="H11" s="348"/>
      <c r="I11" s="348"/>
      <c r="J11" s="30">
        <v>5</v>
      </c>
      <c r="K11" s="30">
        <v>2</v>
      </c>
      <c r="L11" s="30">
        <v>2</v>
      </c>
      <c r="M11" s="30">
        <v>0</v>
      </c>
      <c r="N11" s="31">
        <f>K11+L11+M11</f>
        <v>4</v>
      </c>
      <c r="O11" s="31">
        <f>P11-N11</f>
        <v>5</v>
      </c>
      <c r="P11" s="31">
        <f>ROUND(PRODUCT(J11,25)/14,0)</f>
        <v>9</v>
      </c>
      <c r="Q11" s="30" t="s">
        <v>34</v>
      </c>
      <c r="R11" s="30"/>
      <c r="S11" s="32"/>
      <c r="T11" s="32" t="s">
        <v>89</v>
      </c>
    </row>
    <row r="12" spans="1:20" x14ac:dyDescent="0.25">
      <c r="A12" s="140" t="s">
        <v>57</v>
      </c>
      <c r="B12" s="140"/>
      <c r="C12" s="140"/>
      <c r="D12" s="140"/>
      <c r="E12" s="140"/>
      <c r="F12" s="140"/>
      <c r="G12" s="140"/>
      <c r="H12" s="140"/>
      <c r="I12" s="140"/>
      <c r="J12" s="140"/>
      <c r="K12" s="140"/>
      <c r="L12" s="140"/>
      <c r="M12" s="140"/>
      <c r="N12" s="140"/>
      <c r="O12" s="140"/>
      <c r="P12" s="140"/>
      <c r="Q12" s="140"/>
      <c r="R12" s="140"/>
      <c r="S12" s="140"/>
      <c r="T12" s="140"/>
    </row>
    <row r="13" spans="1:20" ht="27.6" customHeight="1" x14ac:dyDescent="0.25">
      <c r="A13" s="83" t="s">
        <v>84</v>
      </c>
      <c r="B13" s="344" t="s">
        <v>297</v>
      </c>
      <c r="C13" s="345"/>
      <c r="D13" s="345"/>
      <c r="E13" s="345"/>
      <c r="F13" s="345"/>
      <c r="G13" s="345"/>
      <c r="H13" s="345"/>
      <c r="I13" s="345"/>
      <c r="J13" s="30">
        <v>5</v>
      </c>
      <c r="K13" s="30">
        <v>2</v>
      </c>
      <c r="L13" s="30">
        <v>2</v>
      </c>
      <c r="M13" s="30">
        <v>0</v>
      </c>
      <c r="N13" s="31">
        <f>K13+L13+M13</f>
        <v>4</v>
      </c>
      <c r="O13" s="31">
        <f>P13-N13</f>
        <v>5</v>
      </c>
      <c r="P13" s="31">
        <f>ROUND(PRODUCT(J13,25)/14,0)</f>
        <v>9</v>
      </c>
      <c r="Q13" s="30" t="s">
        <v>34</v>
      </c>
      <c r="R13" s="30"/>
      <c r="S13" s="32"/>
      <c r="T13" s="34" t="s">
        <v>90</v>
      </c>
    </row>
    <row r="14" spans="1:20" x14ac:dyDescent="0.25">
      <c r="A14" s="140" t="s">
        <v>58</v>
      </c>
      <c r="B14" s="307"/>
      <c r="C14" s="307"/>
      <c r="D14" s="307"/>
      <c r="E14" s="307"/>
      <c r="F14" s="307"/>
      <c r="G14" s="307"/>
      <c r="H14" s="307"/>
      <c r="I14" s="307"/>
      <c r="J14" s="307"/>
      <c r="K14" s="307"/>
      <c r="L14" s="307"/>
      <c r="M14" s="307"/>
      <c r="N14" s="307"/>
      <c r="O14" s="307"/>
      <c r="P14" s="307"/>
      <c r="Q14" s="307"/>
      <c r="R14" s="307"/>
      <c r="S14" s="307"/>
      <c r="T14" s="307"/>
    </row>
    <row r="15" spans="1:20" ht="26.45" customHeight="1" x14ac:dyDescent="0.25">
      <c r="A15" s="83" t="s">
        <v>85</v>
      </c>
      <c r="B15" s="344" t="s">
        <v>298</v>
      </c>
      <c r="C15" s="345"/>
      <c r="D15" s="345"/>
      <c r="E15" s="345"/>
      <c r="F15" s="345"/>
      <c r="G15" s="345"/>
      <c r="H15" s="345"/>
      <c r="I15" s="345"/>
      <c r="J15" s="30">
        <v>5</v>
      </c>
      <c r="K15" s="30">
        <v>2</v>
      </c>
      <c r="L15" s="30">
        <v>2</v>
      </c>
      <c r="M15" s="30">
        <v>0</v>
      </c>
      <c r="N15" s="31">
        <f>K15+L15+M15</f>
        <v>4</v>
      </c>
      <c r="O15" s="31">
        <f>P15-N15</f>
        <v>5</v>
      </c>
      <c r="P15" s="31">
        <f>ROUND(PRODUCT(J15,25)/14,0)</f>
        <v>9</v>
      </c>
      <c r="Q15" s="30" t="s">
        <v>34</v>
      </c>
      <c r="R15" s="30"/>
      <c r="S15" s="32"/>
      <c r="T15" s="34" t="s">
        <v>90</v>
      </c>
    </row>
    <row r="16" spans="1:20" ht="30.75" customHeight="1" x14ac:dyDescent="0.25">
      <c r="A16" s="83" t="s">
        <v>86</v>
      </c>
      <c r="B16" s="346" t="s">
        <v>118</v>
      </c>
      <c r="C16" s="346"/>
      <c r="D16" s="346"/>
      <c r="E16" s="346"/>
      <c r="F16" s="346"/>
      <c r="G16" s="346"/>
      <c r="H16" s="346"/>
      <c r="I16" s="346"/>
      <c r="J16" s="30">
        <v>3</v>
      </c>
      <c r="K16" s="30">
        <v>0</v>
      </c>
      <c r="L16" s="30">
        <v>0</v>
      </c>
      <c r="M16" s="30">
        <v>3</v>
      </c>
      <c r="N16" s="31">
        <f>K16+L16+M16</f>
        <v>3</v>
      </c>
      <c r="O16" s="31">
        <f>P16-N16</f>
        <v>2</v>
      </c>
      <c r="P16" s="31">
        <f>ROUND(PRODUCT(J16,25)/14,0)</f>
        <v>5</v>
      </c>
      <c r="Q16" s="30"/>
      <c r="R16" s="30" t="s">
        <v>30</v>
      </c>
      <c r="S16" s="32"/>
      <c r="T16" s="34" t="s">
        <v>90</v>
      </c>
    </row>
    <row r="17" spans="1:20" x14ac:dyDescent="0.25">
      <c r="A17" s="83" t="s">
        <v>87</v>
      </c>
      <c r="B17" s="335" t="s">
        <v>115</v>
      </c>
      <c r="C17" s="335"/>
      <c r="D17" s="335"/>
      <c r="E17" s="335"/>
      <c r="F17" s="335"/>
      <c r="G17" s="335"/>
      <c r="H17" s="335"/>
      <c r="I17" s="335"/>
      <c r="J17" s="30">
        <v>3</v>
      </c>
      <c r="K17" s="30">
        <v>1</v>
      </c>
      <c r="L17" s="30">
        <v>1</v>
      </c>
      <c r="M17" s="30">
        <v>0</v>
      </c>
      <c r="N17" s="31">
        <f>K19+L19+M19</f>
        <v>2</v>
      </c>
      <c r="O17" s="31">
        <f>P19-N19</f>
        <v>2</v>
      </c>
      <c r="P17" s="31">
        <f>ROUND(PRODUCT(J19,25)/14,0)</f>
        <v>4</v>
      </c>
      <c r="Q17" s="30" t="s">
        <v>34</v>
      </c>
      <c r="R17" s="30"/>
      <c r="S17" s="32"/>
      <c r="T17" s="32" t="s">
        <v>89</v>
      </c>
    </row>
    <row r="18" spans="1:20" x14ac:dyDescent="0.25">
      <c r="A18" s="336" t="s">
        <v>59</v>
      </c>
      <c r="B18" s="336"/>
      <c r="C18" s="336"/>
      <c r="D18" s="336"/>
      <c r="E18" s="336"/>
      <c r="F18" s="336"/>
      <c r="G18" s="336"/>
      <c r="H18" s="336"/>
      <c r="I18" s="336"/>
      <c r="J18" s="336"/>
      <c r="K18" s="336"/>
      <c r="L18" s="336"/>
      <c r="M18" s="336"/>
      <c r="N18" s="336"/>
      <c r="O18" s="336"/>
      <c r="P18" s="336"/>
      <c r="Q18" s="336"/>
      <c r="R18" s="336"/>
      <c r="S18" s="336"/>
      <c r="T18" s="336"/>
    </row>
    <row r="19" spans="1:20" x14ac:dyDescent="0.25">
      <c r="A19" s="83" t="s">
        <v>88</v>
      </c>
      <c r="B19" s="335" t="s">
        <v>114</v>
      </c>
      <c r="C19" s="335"/>
      <c r="D19" s="335"/>
      <c r="E19" s="335"/>
      <c r="F19" s="335"/>
      <c r="G19" s="335"/>
      <c r="H19" s="335"/>
      <c r="I19" s="335"/>
      <c r="J19" s="30">
        <v>2</v>
      </c>
      <c r="K19" s="30">
        <v>1</v>
      </c>
      <c r="L19" s="30">
        <v>1</v>
      </c>
      <c r="M19" s="30">
        <v>0</v>
      </c>
      <c r="N19" s="31">
        <f>K19+L19+M19</f>
        <v>2</v>
      </c>
      <c r="O19" s="31">
        <f>P19-N19</f>
        <v>2</v>
      </c>
      <c r="P19" s="31">
        <f>ROUND(PRODUCT(J19,25)/12,0)</f>
        <v>4</v>
      </c>
      <c r="Q19" s="30"/>
      <c r="R19" s="30" t="s">
        <v>30</v>
      </c>
      <c r="S19" s="32"/>
      <c r="T19" s="34" t="s">
        <v>90</v>
      </c>
    </row>
    <row r="20" spans="1:20" ht="31.5" customHeight="1" x14ac:dyDescent="0.25">
      <c r="A20" s="83" t="s">
        <v>100</v>
      </c>
      <c r="B20" s="346" t="s">
        <v>117</v>
      </c>
      <c r="C20" s="346"/>
      <c r="D20" s="346"/>
      <c r="E20" s="346"/>
      <c r="F20" s="346"/>
      <c r="G20" s="346"/>
      <c r="H20" s="346"/>
      <c r="I20" s="346"/>
      <c r="J20" s="30">
        <v>2</v>
      </c>
      <c r="K20" s="30">
        <v>0</v>
      </c>
      <c r="L20" s="30">
        <v>0</v>
      </c>
      <c r="M20" s="30">
        <v>3</v>
      </c>
      <c r="N20" s="31">
        <f>K20+L20+M20</f>
        <v>3</v>
      </c>
      <c r="O20" s="31">
        <f>P20-N20</f>
        <v>1</v>
      </c>
      <c r="P20" s="31">
        <f>ROUND(PRODUCT(J20,25)/14,0)</f>
        <v>4</v>
      </c>
      <c r="Q20" s="30"/>
      <c r="R20" s="30" t="s">
        <v>30</v>
      </c>
      <c r="S20" s="32"/>
      <c r="T20" s="34" t="s">
        <v>90</v>
      </c>
    </row>
    <row r="21" spans="1:20" x14ac:dyDescent="0.25">
      <c r="A21" s="351" t="s">
        <v>79</v>
      </c>
      <c r="B21" s="351"/>
      <c r="C21" s="351"/>
      <c r="D21" s="351"/>
      <c r="E21" s="351"/>
      <c r="F21" s="351"/>
      <c r="G21" s="351"/>
      <c r="H21" s="351"/>
      <c r="I21" s="351"/>
      <c r="J21" s="33">
        <f t="shared" ref="J21:P21" si="0">SUM(J7,J9,J11,J13,J15:J17,J19:J20)</f>
        <v>35</v>
      </c>
      <c r="K21" s="33">
        <f t="shared" si="0"/>
        <v>12</v>
      </c>
      <c r="L21" s="33">
        <f t="shared" si="0"/>
        <v>12</v>
      </c>
      <c r="M21" s="33">
        <f t="shared" si="0"/>
        <v>6</v>
      </c>
      <c r="N21" s="33">
        <f t="shared" si="0"/>
        <v>30</v>
      </c>
      <c r="O21" s="33">
        <f t="shared" si="0"/>
        <v>32</v>
      </c>
      <c r="P21" s="33">
        <f t="shared" si="0"/>
        <v>62</v>
      </c>
      <c r="Q21" s="31">
        <f>COUNTIF(Q7,"E")+COUNTIF(Q9,"E")+COUNTIF(Q11,"E")+COUNTIF(Q13,"E")+COUNTIF(Q15:Q17,"E")+COUNTIF(Q19:Q20,"E")</f>
        <v>6</v>
      </c>
      <c r="R21" s="31">
        <f>COUNTIF(R7,"C")+COUNTIF(R9,"C")+COUNTIF(R11,"C")+COUNTIF(R13,"C")+COUNTIF(R15:R17,"C")+COUNTIF(R19:R20,"C")</f>
        <v>3</v>
      </c>
      <c r="S21" s="31">
        <f>COUNTIF(S7,"VP")+COUNTIF(S9,"VP")+COUNTIF(S11,"VP")+COUNTIF(S13,"VP")+COUNTIF(S15:S17,"VP")+COUNTIF(S19:S20,"VP")</f>
        <v>0</v>
      </c>
      <c r="T21" s="89"/>
    </row>
    <row r="22" spans="1:20" x14ac:dyDescent="0.25">
      <c r="A22" s="169" t="s">
        <v>52</v>
      </c>
      <c r="B22" s="169"/>
      <c r="C22" s="169"/>
      <c r="D22" s="169"/>
      <c r="E22" s="169"/>
      <c r="F22" s="169"/>
      <c r="G22" s="169"/>
      <c r="H22" s="169"/>
      <c r="I22" s="169"/>
      <c r="J22" s="169"/>
      <c r="K22" s="86">
        <f t="shared" ref="K22:P22" si="1">SUM(K7,K9,K11,K13,K15,K16,K17)*14+SUM(K19,K20)*12</f>
        <v>166</v>
      </c>
      <c r="L22" s="86">
        <f t="shared" si="1"/>
        <v>166</v>
      </c>
      <c r="M22" s="86">
        <f t="shared" si="1"/>
        <v>78</v>
      </c>
      <c r="N22" s="86">
        <f t="shared" si="1"/>
        <v>410</v>
      </c>
      <c r="O22" s="86">
        <f t="shared" si="1"/>
        <v>442</v>
      </c>
      <c r="P22" s="86">
        <f t="shared" si="1"/>
        <v>852</v>
      </c>
      <c r="Q22" s="352" t="s">
        <v>101</v>
      </c>
      <c r="R22" s="353"/>
      <c r="S22" s="353"/>
      <c r="T22" s="353"/>
    </row>
    <row r="23" spans="1:20" x14ac:dyDescent="0.25">
      <c r="A23" s="169"/>
      <c r="B23" s="169"/>
      <c r="C23" s="169"/>
      <c r="D23" s="169"/>
      <c r="E23" s="169"/>
      <c r="F23" s="169"/>
      <c r="G23" s="169"/>
      <c r="H23" s="169"/>
      <c r="I23" s="169"/>
      <c r="J23" s="169"/>
      <c r="K23" s="221">
        <f>SUM(K22:M22)</f>
        <v>410</v>
      </c>
      <c r="L23" s="221"/>
      <c r="M23" s="221"/>
      <c r="N23" s="221">
        <f>SUM(N22:O22)</f>
        <v>852</v>
      </c>
      <c r="O23" s="221"/>
      <c r="P23" s="221"/>
      <c r="Q23" s="353"/>
      <c r="R23" s="353"/>
      <c r="S23" s="353"/>
      <c r="T23" s="353"/>
    </row>
    <row r="24" spans="1:20" x14ac:dyDescent="0.25">
      <c r="A24" s="354" t="s">
        <v>116</v>
      </c>
      <c r="B24" s="355"/>
      <c r="C24" s="355"/>
      <c r="D24" s="355"/>
      <c r="E24" s="355"/>
      <c r="F24" s="355"/>
      <c r="G24" s="355"/>
      <c r="H24" s="355"/>
      <c r="I24" s="356"/>
      <c r="J24" s="99">
        <v>5</v>
      </c>
      <c r="K24" s="357"/>
      <c r="L24" s="358"/>
      <c r="M24" s="358"/>
      <c r="N24" s="358"/>
      <c r="O24" s="358"/>
      <c r="P24" s="358"/>
      <c r="Q24" s="358"/>
      <c r="R24" s="358"/>
      <c r="S24" s="358"/>
      <c r="T24" s="359"/>
    </row>
    <row r="25" spans="1:20" ht="5.25" customHeight="1" x14ac:dyDescent="0.25">
      <c r="A25" s="97"/>
      <c r="B25" s="97"/>
      <c r="C25" s="97"/>
      <c r="D25" s="97"/>
      <c r="E25" s="97"/>
      <c r="F25" s="97"/>
      <c r="G25" s="97"/>
      <c r="H25" s="97"/>
      <c r="I25" s="97"/>
      <c r="J25" s="97"/>
      <c r="K25" s="97"/>
      <c r="L25" s="97"/>
      <c r="M25" s="97"/>
      <c r="N25" s="97"/>
      <c r="O25" s="97"/>
      <c r="P25" s="97"/>
      <c r="Q25" s="97"/>
      <c r="R25" s="97"/>
      <c r="S25" s="97"/>
      <c r="T25" s="97"/>
    </row>
    <row r="26" spans="1:20" x14ac:dyDescent="0.25">
      <c r="A26" s="349" t="s">
        <v>102</v>
      </c>
      <c r="B26" s="350"/>
      <c r="C26" s="350"/>
      <c r="D26" s="350"/>
      <c r="E26" s="350"/>
      <c r="F26" s="350"/>
      <c r="G26" s="350"/>
      <c r="H26" s="350"/>
      <c r="I26" s="350"/>
      <c r="J26" s="350"/>
      <c r="K26" s="350"/>
      <c r="L26" s="350"/>
      <c r="M26" s="350"/>
      <c r="N26" s="350"/>
      <c r="O26" s="350"/>
      <c r="P26" s="350"/>
      <c r="Q26" s="350"/>
      <c r="R26" s="350"/>
      <c r="S26" s="350"/>
      <c r="T26" s="350"/>
    </row>
    <row r="27" spans="1:20" x14ac:dyDescent="0.25">
      <c r="A27" s="82"/>
      <c r="B27" s="82"/>
      <c r="C27" s="82"/>
      <c r="D27" s="82"/>
      <c r="E27" s="82"/>
      <c r="F27" s="82"/>
      <c r="G27" s="82"/>
      <c r="H27" s="82"/>
      <c r="I27" s="82"/>
      <c r="J27" s="82"/>
      <c r="K27" s="82"/>
      <c r="L27" s="82"/>
      <c r="M27" s="82"/>
      <c r="N27" s="82"/>
      <c r="O27" s="82"/>
      <c r="P27" s="82"/>
      <c r="Q27" s="82"/>
      <c r="R27" s="82"/>
      <c r="S27" s="82"/>
      <c r="T27" s="82"/>
    </row>
    <row r="28" spans="1:20" x14ac:dyDescent="0.25">
      <c r="A28" s="1"/>
      <c r="B28" s="1"/>
      <c r="C28" s="1"/>
      <c r="D28" s="1"/>
      <c r="E28" s="1"/>
      <c r="F28" s="1"/>
      <c r="G28" s="1"/>
      <c r="H28" s="1"/>
      <c r="I28" s="1"/>
      <c r="J28" s="1"/>
      <c r="K28" s="1"/>
      <c r="L28" s="1"/>
      <c r="M28" s="1"/>
      <c r="N28" s="1"/>
      <c r="O28" s="1"/>
      <c r="P28" s="1"/>
      <c r="Q28" s="1"/>
      <c r="R28" s="1"/>
      <c r="S28" s="1"/>
      <c r="T28" s="1"/>
    </row>
    <row r="29" spans="1:20" x14ac:dyDescent="0.25">
      <c r="A29" s="1"/>
      <c r="B29" s="1"/>
      <c r="C29" s="1"/>
      <c r="D29" s="1"/>
      <c r="E29" s="1"/>
      <c r="F29" s="1"/>
      <c r="G29" s="1"/>
      <c r="H29" s="1"/>
      <c r="I29" s="1"/>
      <c r="J29" s="1"/>
      <c r="K29" s="1"/>
      <c r="L29" s="1"/>
      <c r="M29" s="1"/>
      <c r="N29" s="1"/>
      <c r="O29" s="1"/>
      <c r="P29" s="1"/>
      <c r="Q29" s="1"/>
      <c r="R29" s="1"/>
      <c r="S29" s="1"/>
      <c r="T29" s="1"/>
    </row>
    <row r="30" spans="1:20" x14ac:dyDescent="0.25">
      <c r="A30" s="1"/>
      <c r="B30" s="1"/>
      <c r="C30" s="1"/>
      <c r="D30" s="1"/>
      <c r="E30" s="1"/>
      <c r="F30" s="1"/>
      <c r="G30" s="1"/>
      <c r="H30" s="1"/>
      <c r="I30" s="1"/>
      <c r="J30" s="1"/>
      <c r="K30" s="1"/>
      <c r="L30" s="1"/>
      <c r="M30" s="1"/>
      <c r="N30" s="1"/>
      <c r="O30" s="1"/>
      <c r="P30" s="1"/>
      <c r="Q30" s="1"/>
      <c r="R30" s="1"/>
      <c r="S30" s="1"/>
      <c r="T30" s="1"/>
    </row>
    <row r="31" spans="1:20" x14ac:dyDescent="0.25">
      <c r="A31" s="1"/>
      <c r="B31" s="1"/>
      <c r="C31" s="1"/>
      <c r="D31" s="1"/>
      <c r="E31" s="1"/>
      <c r="F31" s="1"/>
      <c r="G31" s="1"/>
      <c r="H31" s="1"/>
      <c r="I31" s="1"/>
      <c r="J31" s="1"/>
      <c r="K31" s="1"/>
      <c r="L31" s="1"/>
      <c r="M31" s="1"/>
      <c r="N31" s="1"/>
      <c r="O31" s="1"/>
      <c r="P31" s="1"/>
      <c r="Q31" s="1"/>
      <c r="R31" s="1"/>
      <c r="S31" s="1"/>
      <c r="T31" s="1"/>
    </row>
    <row r="32" spans="1:20" x14ac:dyDescent="0.25">
      <c r="A32" s="1"/>
      <c r="B32" s="1"/>
      <c r="C32" s="1"/>
      <c r="D32" s="1"/>
      <c r="E32" s="1"/>
      <c r="F32" s="1"/>
      <c r="G32" s="1"/>
      <c r="H32" s="1"/>
      <c r="I32" s="1"/>
      <c r="J32" s="1"/>
      <c r="K32" s="1"/>
      <c r="L32" s="1"/>
      <c r="M32" s="1"/>
      <c r="N32" s="1"/>
      <c r="O32" s="1"/>
      <c r="P32" s="1"/>
      <c r="Q32" s="1"/>
      <c r="R32" s="1"/>
      <c r="S32" s="1"/>
      <c r="T32" s="1"/>
    </row>
    <row r="33" spans="1:20"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row r="35" spans="1:20" x14ac:dyDescent="0.25">
      <c r="A35" s="1"/>
      <c r="B35" s="1"/>
      <c r="C35" s="1"/>
      <c r="D35" s="1"/>
      <c r="E35" s="1"/>
      <c r="F35" s="1"/>
      <c r="G35" s="1"/>
      <c r="H35" s="1"/>
      <c r="I35" s="1"/>
      <c r="J35" s="1"/>
      <c r="K35" s="1"/>
      <c r="L35" s="1"/>
      <c r="M35" s="1"/>
      <c r="N35" s="1"/>
      <c r="O35" s="1"/>
      <c r="P35" s="1"/>
      <c r="Q35" s="1"/>
      <c r="R35" s="1"/>
      <c r="S35" s="1"/>
      <c r="T35" s="1"/>
    </row>
    <row r="36" spans="1:20" x14ac:dyDescent="0.25">
      <c r="A36" s="1"/>
      <c r="B36" s="1"/>
      <c r="C36" s="1"/>
      <c r="D36" s="1"/>
      <c r="E36" s="1"/>
      <c r="F36" s="1"/>
      <c r="G36" s="1"/>
      <c r="H36" s="1"/>
      <c r="I36" s="1"/>
      <c r="J36" s="1"/>
      <c r="K36" s="1"/>
      <c r="L36" s="1"/>
      <c r="M36" s="1"/>
      <c r="N36" s="1"/>
      <c r="O36" s="1"/>
      <c r="P36" s="1"/>
      <c r="Q36" s="1"/>
      <c r="R36" s="1"/>
      <c r="S36" s="1"/>
      <c r="T36" s="1"/>
    </row>
    <row r="37" spans="1:20" x14ac:dyDescent="0.25">
      <c r="A37" s="1"/>
      <c r="B37" s="1"/>
      <c r="C37" s="1"/>
      <c r="D37" s="1"/>
      <c r="E37" s="1"/>
      <c r="F37" s="1"/>
      <c r="G37" s="1"/>
      <c r="H37" s="1"/>
      <c r="I37" s="1"/>
      <c r="J37" s="1"/>
      <c r="K37" s="1"/>
      <c r="L37" s="1"/>
      <c r="M37" s="1"/>
      <c r="N37" s="1"/>
      <c r="O37" s="1"/>
      <c r="P37" s="1"/>
      <c r="Q37" s="1"/>
      <c r="R37" s="1"/>
      <c r="S37" s="1"/>
      <c r="T37" s="1"/>
    </row>
  </sheetData>
  <mergeCells count="32">
    <mergeCell ref="A26:T26"/>
    <mergeCell ref="B17:I17"/>
    <mergeCell ref="A18:T18"/>
    <mergeCell ref="B20:I20"/>
    <mergeCell ref="A21:I21"/>
    <mergeCell ref="A22:J23"/>
    <mergeCell ref="Q22:T23"/>
    <mergeCell ref="K23:M23"/>
    <mergeCell ref="N23:P23"/>
    <mergeCell ref="B19:I19"/>
    <mergeCell ref="A24:I24"/>
    <mergeCell ref="K24:T24"/>
    <mergeCell ref="B15:I15"/>
    <mergeCell ref="B16:I16"/>
    <mergeCell ref="B11:I11"/>
    <mergeCell ref="A12:T12"/>
    <mergeCell ref="B13:I13"/>
    <mergeCell ref="A14:T14"/>
    <mergeCell ref="B7:I7"/>
    <mergeCell ref="A8:T8"/>
    <mergeCell ref="B9:I9"/>
    <mergeCell ref="A10:T10"/>
    <mergeCell ref="A1:T1"/>
    <mergeCell ref="A3:T3"/>
    <mergeCell ref="A4:A5"/>
    <mergeCell ref="B4:I5"/>
    <mergeCell ref="J4:J5"/>
    <mergeCell ref="K4:M4"/>
    <mergeCell ref="N4:P4"/>
    <mergeCell ref="Q4:S4"/>
    <mergeCell ref="T4:T5"/>
    <mergeCell ref="A6:T6"/>
  </mergeCells>
  <phoneticPr fontId="5" type="noConversion"/>
  <dataValidations disablePrompts="1" count="3">
    <dataValidation type="list" allowBlank="1" showInputMessage="1" showErrorMessage="1" sqref="S11 S15:S17 S19:S20 S13 S9 S7">
      <formula1>$S$41</formula1>
    </dataValidation>
    <dataValidation type="list" allowBlank="1" showInputMessage="1" showErrorMessage="1" sqref="Q11 Q19:Q20 Q15:Q17 Q13 Q9 Q7">
      <formula1>$Q$41</formula1>
    </dataValidation>
    <dataValidation type="list" allowBlank="1" showInputMessage="1" showErrorMessage="1" sqref="R11 R19:R20 R15:R17 R13 R9 R7">
      <formula1>$R$41</formula1>
    </dataValidation>
  </dataValidations>
  <pageMargins left="0.70866141732283472" right="0.70866141732283472" top="0.74803149606299213" bottom="0.74803149606299213" header="0.31496062992125984" footer="0.31496062992125984"/>
  <pageSetup paperSize="9" orientation="landscape" horizontalDpi="4294967295" verticalDpi="4294967295"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B5E7C0-ED21-46F8-85A1-7B54954EB6AC}">
  <ds:schemaRefs>
    <ds:schemaRef ds:uri="http://schemas.microsoft.com/office/2006/metadata/properties"/>
  </ds:schemaRefs>
</ds:datastoreItem>
</file>

<file path=customXml/itemProps2.xml><?xml version="1.0" encoding="utf-8"?>
<ds:datastoreItem xmlns:ds="http://schemas.openxmlformats.org/officeDocument/2006/customXml" ds:itemID="{833E7171-3F41-4FD8-8BA2-09EEF29D3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F3A9C6B-4B47-4802-97A8-58CE7E53BD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vt:lpstr>
      <vt:lpstr>Modul Pedagogic</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2020-02-19T09:05:04Z</cp:lastPrinted>
  <dcterms:created xsi:type="dcterms:W3CDTF">2013-06-27T08:19:59Z</dcterms:created>
  <dcterms:modified xsi:type="dcterms:W3CDTF">2020-02-19T09:05:52Z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