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activeTab="1"/>
  </bookViews>
  <sheets>
    <sheet name="Plan" sheetId="1" r:id="rId1"/>
    <sheet name="Modul Pedagogic" sheetId="2" r:id="rId2"/>
    <sheet name="Sheet3" sheetId="3" r:id="rId3"/>
  </sheets>
  <definedNames>
    <definedName name="_xlnm.Print_Area" localSheetId="0">Plan!$A$1:$T$325</definedName>
  </definedNames>
  <calcPr calcId="162913"/>
</workbook>
</file>

<file path=xl/calcChain.xml><?xml version="1.0" encoding="utf-8"?>
<calcChain xmlns="http://schemas.openxmlformats.org/spreadsheetml/2006/main">
  <c r="U309" i="1" l="1"/>
  <c r="U308" i="1"/>
  <c r="J178" i="1"/>
  <c r="N196" i="1" l="1"/>
  <c r="P196" i="1"/>
  <c r="N198" i="1"/>
  <c r="P198" i="1"/>
  <c r="A312" i="1"/>
  <c r="J312" i="1"/>
  <c r="K312" i="1"/>
  <c r="K313" i="1" s="1"/>
  <c r="L312" i="1"/>
  <c r="L313" i="1" s="1"/>
  <c r="M312" i="1"/>
  <c r="M313" i="1" s="1"/>
  <c r="N312" i="1"/>
  <c r="O312" i="1"/>
  <c r="P312" i="1"/>
  <c r="P313" i="1" s="1"/>
  <c r="Q312" i="1"/>
  <c r="R312" i="1"/>
  <c r="S312" i="1"/>
  <c r="S313" i="1" s="1"/>
  <c r="J119" i="1"/>
  <c r="J139" i="1"/>
  <c r="P43" i="1"/>
  <c r="P44" i="1"/>
  <c r="P254" i="1" s="1"/>
  <c r="P45" i="1"/>
  <c r="P224" i="1" s="1"/>
  <c r="P46" i="1"/>
  <c r="P47" i="1"/>
  <c r="P48" i="1"/>
  <c r="P49" i="1"/>
  <c r="P305" i="1" s="1"/>
  <c r="P51" i="1"/>
  <c r="P52" i="1"/>
  <c r="P53" i="1"/>
  <c r="P60" i="1"/>
  <c r="P258" i="1" s="1"/>
  <c r="P61" i="1"/>
  <c r="P62" i="1"/>
  <c r="P63" i="1"/>
  <c r="P307" i="1" s="1"/>
  <c r="P64" i="1"/>
  <c r="P310" i="1" s="1"/>
  <c r="P65" i="1"/>
  <c r="P67" i="1"/>
  <c r="P68" i="1"/>
  <c r="P69" i="1"/>
  <c r="P261" i="1" s="1"/>
  <c r="P76" i="1"/>
  <c r="P77" i="1"/>
  <c r="P78" i="1"/>
  <c r="P264" i="1" s="1"/>
  <c r="P79" i="1"/>
  <c r="P226" i="1" s="1"/>
  <c r="P80" i="1"/>
  <c r="P81" i="1"/>
  <c r="P82" i="1"/>
  <c r="P265" i="1" s="1"/>
  <c r="P84" i="1"/>
  <c r="P267" i="1" s="1"/>
  <c r="P85" i="1"/>
  <c r="P86" i="1"/>
  <c r="P93" i="1"/>
  <c r="P270" i="1" s="1"/>
  <c r="P94" i="1"/>
  <c r="P271" i="1" s="1"/>
  <c r="P95" i="1"/>
  <c r="P96" i="1"/>
  <c r="P97" i="1"/>
  <c r="P309" i="1" s="1"/>
  <c r="P98" i="1"/>
  <c r="P274" i="1" s="1"/>
  <c r="P99" i="1"/>
  <c r="P101" i="1"/>
  <c r="P102" i="1"/>
  <c r="P276" i="1" s="1"/>
  <c r="P103" i="1"/>
  <c r="P277" i="1" s="1"/>
  <c r="P110" i="1"/>
  <c r="P111" i="1"/>
  <c r="P112" i="1"/>
  <c r="P229" i="1" s="1"/>
  <c r="P113" i="1"/>
  <c r="P280" i="1" s="1"/>
  <c r="P114" i="1"/>
  <c r="P116" i="1"/>
  <c r="P117" i="1"/>
  <c r="P118" i="1"/>
  <c r="P283" i="1" s="1"/>
  <c r="P130" i="1"/>
  <c r="P131" i="1"/>
  <c r="P132" i="1"/>
  <c r="P233" i="1" s="1"/>
  <c r="P133" i="1"/>
  <c r="P288" i="1" s="1"/>
  <c r="P134" i="1"/>
  <c r="P136" i="1"/>
  <c r="P137" i="1"/>
  <c r="P290" i="1" s="1"/>
  <c r="P138" i="1"/>
  <c r="P291" i="1" s="1"/>
  <c r="N145" i="1"/>
  <c r="N148" i="1"/>
  <c r="N151" i="1"/>
  <c r="N154" i="1"/>
  <c r="N157" i="1"/>
  <c r="N160" i="1"/>
  <c r="N163" i="1"/>
  <c r="N166" i="1"/>
  <c r="N170" i="1"/>
  <c r="N173" i="1"/>
  <c r="N176" i="1"/>
  <c r="P145" i="1"/>
  <c r="O145" i="1" s="1"/>
  <c r="P148" i="1"/>
  <c r="P151" i="1"/>
  <c r="P154" i="1"/>
  <c r="P157" i="1"/>
  <c r="O157" i="1" s="1"/>
  <c r="P160" i="1"/>
  <c r="O160" i="1" s="1"/>
  <c r="P163" i="1"/>
  <c r="P166" i="1"/>
  <c r="P170" i="1"/>
  <c r="O170" i="1" s="1"/>
  <c r="P173" i="1"/>
  <c r="P176" i="1"/>
  <c r="N43" i="1"/>
  <c r="N252" i="1" s="1"/>
  <c r="N44" i="1"/>
  <c r="N254" i="1" s="1"/>
  <c r="N45" i="1"/>
  <c r="N46" i="1"/>
  <c r="N306" i="1" s="1"/>
  <c r="N47" i="1"/>
  <c r="N303" i="1" s="1"/>
  <c r="N48" i="1"/>
  <c r="N253" i="1" s="1"/>
  <c r="N49" i="1"/>
  <c r="N51" i="1"/>
  <c r="N52" i="1"/>
  <c r="N256" i="1" s="1"/>
  <c r="N53" i="1"/>
  <c r="N257" i="1" s="1"/>
  <c r="N60" i="1"/>
  <c r="N61" i="1"/>
  <c r="N62" i="1"/>
  <c r="N225" i="1" s="1"/>
  <c r="N63" i="1"/>
  <c r="N307" i="1" s="1"/>
  <c r="N64" i="1"/>
  <c r="N65" i="1"/>
  <c r="N67" i="1"/>
  <c r="N260" i="1" s="1"/>
  <c r="N68" i="1"/>
  <c r="N228" i="1" s="1"/>
  <c r="N69" i="1"/>
  <c r="N76" i="1"/>
  <c r="N77" i="1"/>
  <c r="N263" i="1" s="1"/>
  <c r="N78" i="1"/>
  <c r="N264" i="1" s="1"/>
  <c r="N79" i="1"/>
  <c r="N80" i="1"/>
  <c r="N308" i="1" s="1"/>
  <c r="N81" i="1"/>
  <c r="N266" i="1" s="1"/>
  <c r="N82" i="1"/>
  <c r="N265" i="1" s="1"/>
  <c r="N84" i="1"/>
  <c r="N267" i="1" s="1"/>
  <c r="N85" i="1"/>
  <c r="N268" i="1" s="1"/>
  <c r="N86" i="1"/>
  <c r="N93" i="1"/>
  <c r="N270" i="1" s="1"/>
  <c r="N94" i="1"/>
  <c r="N95" i="1"/>
  <c r="N96" i="1"/>
  <c r="N227" i="1" s="1"/>
  <c r="N97" i="1"/>
  <c r="N309" i="1" s="1"/>
  <c r="N98" i="1"/>
  <c r="N99" i="1"/>
  <c r="N273" i="1" s="1"/>
  <c r="N101" i="1"/>
  <c r="N275" i="1" s="1"/>
  <c r="N102" i="1"/>
  <c r="N276" i="1" s="1"/>
  <c r="N103" i="1"/>
  <c r="N277" i="1" s="1"/>
  <c r="N110" i="1"/>
  <c r="N111" i="1"/>
  <c r="N112" i="1"/>
  <c r="N229" i="1" s="1"/>
  <c r="N113" i="1"/>
  <c r="N114" i="1"/>
  <c r="N116" i="1"/>
  <c r="N281" i="1" s="1"/>
  <c r="N117" i="1"/>
  <c r="N282" i="1" s="1"/>
  <c r="N118" i="1"/>
  <c r="N130" i="1"/>
  <c r="N131" i="1"/>
  <c r="N287" i="1" s="1"/>
  <c r="N132" i="1"/>
  <c r="N233" i="1" s="1"/>
  <c r="N133" i="1"/>
  <c r="N288" i="1" s="1"/>
  <c r="N134" i="1"/>
  <c r="N234" i="1" s="1"/>
  <c r="N136" i="1"/>
  <c r="N289" i="1" s="1"/>
  <c r="N137" i="1"/>
  <c r="N290" i="1" s="1"/>
  <c r="N138" i="1"/>
  <c r="N291" i="1" s="1"/>
  <c r="K303" i="1"/>
  <c r="K304" i="1"/>
  <c r="K305" i="1"/>
  <c r="K306" i="1"/>
  <c r="K307" i="1"/>
  <c r="K308" i="1"/>
  <c r="K309" i="1"/>
  <c r="K310" i="1"/>
  <c r="L303" i="1"/>
  <c r="L304" i="1"/>
  <c r="L305" i="1"/>
  <c r="L306" i="1"/>
  <c r="L307" i="1"/>
  <c r="L308" i="1"/>
  <c r="L309" i="1"/>
  <c r="L310" i="1"/>
  <c r="M303" i="1"/>
  <c r="M304" i="1"/>
  <c r="M305" i="1"/>
  <c r="M306" i="1"/>
  <c r="M307" i="1"/>
  <c r="M308" i="1"/>
  <c r="M309" i="1"/>
  <c r="M310" i="1"/>
  <c r="T303" i="1"/>
  <c r="T304" i="1"/>
  <c r="T305" i="1"/>
  <c r="T306" i="1"/>
  <c r="T307" i="1"/>
  <c r="T308" i="1"/>
  <c r="T309" i="1"/>
  <c r="T310" i="1"/>
  <c r="T313" i="1"/>
  <c r="T54" i="1"/>
  <c r="T70" i="1"/>
  <c r="T87" i="1"/>
  <c r="T104" i="1"/>
  <c r="T119" i="1"/>
  <c r="T139"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6" i="1"/>
  <c r="K287" i="1"/>
  <c r="K288" i="1"/>
  <c r="K289" i="1"/>
  <c r="K290" i="1"/>
  <c r="K29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6" i="1"/>
  <c r="L287" i="1"/>
  <c r="L288" i="1"/>
  <c r="L289" i="1"/>
  <c r="L290" i="1"/>
  <c r="L29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80" i="1"/>
  <c r="M281" i="1"/>
  <c r="M282" i="1"/>
  <c r="M283" i="1"/>
  <c r="M286" i="1"/>
  <c r="M287" i="1"/>
  <c r="M288" i="1"/>
  <c r="M289" i="1"/>
  <c r="M290" i="1"/>
  <c r="M29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6" i="1"/>
  <c r="T287" i="1"/>
  <c r="T288" i="1"/>
  <c r="T289" i="1"/>
  <c r="T290" i="1"/>
  <c r="T291" i="1"/>
  <c r="K224" i="1"/>
  <c r="K225" i="1"/>
  <c r="K226" i="1"/>
  <c r="K227" i="1"/>
  <c r="K228" i="1"/>
  <c r="K229" i="1"/>
  <c r="K230" i="1"/>
  <c r="K233" i="1"/>
  <c r="K234" i="1"/>
  <c r="L224" i="1"/>
  <c r="L225" i="1"/>
  <c r="L226" i="1"/>
  <c r="L227" i="1"/>
  <c r="L228" i="1"/>
  <c r="L229" i="1"/>
  <c r="L230" i="1"/>
  <c r="L233" i="1"/>
  <c r="L234" i="1"/>
  <c r="M224" i="1"/>
  <c r="M225" i="1"/>
  <c r="M226" i="1"/>
  <c r="M227" i="1"/>
  <c r="M228" i="1"/>
  <c r="M229" i="1"/>
  <c r="M230" i="1"/>
  <c r="M233" i="1"/>
  <c r="M234" i="1"/>
  <c r="T224" i="1"/>
  <c r="T225" i="1"/>
  <c r="T226" i="1"/>
  <c r="T227" i="1"/>
  <c r="T228" i="1"/>
  <c r="T229" i="1"/>
  <c r="T230" i="1"/>
  <c r="T233" i="1"/>
  <c r="T234" i="1"/>
  <c r="K200" i="1"/>
  <c r="L200" i="1"/>
  <c r="M200" i="1"/>
  <c r="T199" i="1"/>
  <c r="K179" i="1"/>
  <c r="L179" i="1"/>
  <c r="M179" i="1"/>
  <c r="T178" i="1"/>
  <c r="Q139" i="1"/>
  <c r="R139" i="1"/>
  <c r="S139" i="1"/>
  <c r="M139" i="1"/>
  <c r="L139" i="1"/>
  <c r="K139" i="1"/>
  <c r="S277" i="1"/>
  <c r="S278" i="1"/>
  <c r="S279" i="1"/>
  <c r="R277" i="1"/>
  <c r="R278" i="1"/>
  <c r="R279" i="1"/>
  <c r="Q277" i="1"/>
  <c r="Q278" i="1"/>
  <c r="Q279" i="1"/>
  <c r="P278" i="1"/>
  <c r="P279" i="1"/>
  <c r="J277" i="1"/>
  <c r="J278" i="1"/>
  <c r="J279" i="1"/>
  <c r="A279" i="1"/>
  <c r="A277" i="1"/>
  <c r="A278" i="1"/>
  <c r="A255" i="1"/>
  <c r="A256" i="1"/>
  <c r="S228" i="1"/>
  <c r="R228" i="1"/>
  <c r="Q228" i="1"/>
  <c r="P228" i="1"/>
  <c r="J228" i="1"/>
  <c r="A228" i="1"/>
  <c r="P167" i="1"/>
  <c r="N167" i="1"/>
  <c r="J313" i="1"/>
  <c r="N313" i="1"/>
  <c r="O313" i="1"/>
  <c r="Q313" i="1"/>
  <c r="R313" i="1"/>
  <c r="A308" i="1"/>
  <c r="S308" i="1"/>
  <c r="R308" i="1"/>
  <c r="Q308" i="1"/>
  <c r="P308" i="1"/>
  <c r="J308" i="1"/>
  <c r="A260" i="1"/>
  <c r="R280" i="1"/>
  <c r="Q280" i="1"/>
  <c r="S275" i="1"/>
  <c r="S276" i="1"/>
  <c r="R275" i="1"/>
  <c r="R276" i="1"/>
  <c r="Q275" i="1"/>
  <c r="Q276" i="1"/>
  <c r="P275" i="1"/>
  <c r="J275" i="1"/>
  <c r="J276" i="1"/>
  <c r="A275" i="1"/>
  <c r="A276" i="1"/>
  <c r="P188" i="1"/>
  <c r="P190" i="1"/>
  <c r="P192" i="1"/>
  <c r="P194" i="1"/>
  <c r="N188" i="1"/>
  <c r="N190" i="1"/>
  <c r="N192" i="1"/>
  <c r="N194" i="1"/>
  <c r="S199" i="1"/>
  <c r="M199" i="1"/>
  <c r="J199" i="1"/>
  <c r="M178" i="1"/>
  <c r="L178" i="1"/>
  <c r="K178" i="1"/>
  <c r="S178" i="1"/>
  <c r="R178" i="1"/>
  <c r="Q178" i="1"/>
  <c r="P174" i="1"/>
  <c r="P171" i="1"/>
  <c r="N171" i="1"/>
  <c r="P155" i="1"/>
  <c r="N155" i="1"/>
  <c r="N152" i="1"/>
  <c r="P152" i="1"/>
  <c r="M22" i="2"/>
  <c r="L22" i="2"/>
  <c r="K22" i="2"/>
  <c r="K23" i="2"/>
  <c r="S21" i="2"/>
  <c r="R21" i="2"/>
  <c r="Q21" i="2"/>
  <c r="M21" i="2"/>
  <c r="L21" i="2"/>
  <c r="K21" i="2"/>
  <c r="J21" i="2"/>
  <c r="P20" i="2"/>
  <c r="O20" i="2" s="1"/>
  <c r="N20" i="2"/>
  <c r="P19" i="2"/>
  <c r="N19" i="2"/>
  <c r="P17" i="2"/>
  <c r="N17" i="2"/>
  <c r="P16" i="2"/>
  <c r="N16" i="2"/>
  <c r="P15" i="2"/>
  <c r="O15" i="2" s="1"/>
  <c r="N15" i="2"/>
  <c r="P13" i="2"/>
  <c r="N13" i="2"/>
  <c r="O13" i="2" s="1"/>
  <c r="P11" i="2"/>
  <c r="N11" i="2"/>
  <c r="O11" i="2"/>
  <c r="P9" i="2"/>
  <c r="N9" i="2"/>
  <c r="P7" i="2"/>
  <c r="O7" i="2" s="1"/>
  <c r="N7" i="2"/>
  <c r="P168" i="1"/>
  <c r="P177" i="1"/>
  <c r="N177" i="1"/>
  <c r="N174" i="1"/>
  <c r="S291" i="1"/>
  <c r="R291" i="1"/>
  <c r="Q291" i="1"/>
  <c r="J291" i="1"/>
  <c r="A291" i="1"/>
  <c r="S309" i="1"/>
  <c r="R309" i="1"/>
  <c r="Q309" i="1"/>
  <c r="J309" i="1"/>
  <c r="A309" i="1"/>
  <c r="S307" i="1"/>
  <c r="R307" i="1"/>
  <c r="Q307" i="1"/>
  <c r="J307" i="1"/>
  <c r="A307" i="1"/>
  <c r="S306" i="1"/>
  <c r="R306" i="1"/>
  <c r="Q306" i="1"/>
  <c r="P306" i="1"/>
  <c r="J306" i="1"/>
  <c r="A306" i="1"/>
  <c r="S289" i="1"/>
  <c r="R289" i="1"/>
  <c r="Q289" i="1"/>
  <c r="P289" i="1"/>
  <c r="J289" i="1"/>
  <c r="A289" i="1"/>
  <c r="S288" i="1"/>
  <c r="R288" i="1"/>
  <c r="Q288" i="1"/>
  <c r="J288" i="1"/>
  <c r="A288" i="1"/>
  <c r="A269" i="1"/>
  <c r="J269" i="1"/>
  <c r="N269" i="1"/>
  <c r="P269" i="1"/>
  <c r="Q269" i="1"/>
  <c r="R269" i="1"/>
  <c r="S269" i="1"/>
  <c r="A270" i="1"/>
  <c r="J270" i="1"/>
  <c r="Q270" i="1"/>
  <c r="R270" i="1"/>
  <c r="S270" i="1"/>
  <c r="S268" i="1"/>
  <c r="R268" i="1"/>
  <c r="Q268" i="1"/>
  <c r="P268" i="1"/>
  <c r="J268" i="1"/>
  <c r="A268" i="1"/>
  <c r="S267" i="1"/>
  <c r="R267" i="1"/>
  <c r="Q267" i="1"/>
  <c r="J267" i="1"/>
  <c r="A267" i="1"/>
  <c r="S266" i="1"/>
  <c r="R266" i="1"/>
  <c r="Q266" i="1"/>
  <c r="P266" i="1"/>
  <c r="J266" i="1"/>
  <c r="A266" i="1"/>
  <c r="S265" i="1"/>
  <c r="R265" i="1"/>
  <c r="Q265" i="1"/>
  <c r="J265" i="1"/>
  <c r="A265" i="1"/>
  <c r="S264" i="1"/>
  <c r="R264" i="1"/>
  <c r="Q264" i="1"/>
  <c r="J264" i="1"/>
  <c r="A264" i="1"/>
  <c r="S263" i="1"/>
  <c r="R263" i="1"/>
  <c r="Q263" i="1"/>
  <c r="P263" i="1"/>
  <c r="J263" i="1"/>
  <c r="A263" i="1"/>
  <c r="S262" i="1"/>
  <c r="R262" i="1"/>
  <c r="Q262" i="1"/>
  <c r="P262" i="1"/>
  <c r="N262" i="1"/>
  <c r="J262" i="1"/>
  <c r="A262" i="1"/>
  <c r="S261" i="1"/>
  <c r="R261" i="1"/>
  <c r="Q261" i="1"/>
  <c r="N261" i="1"/>
  <c r="J261" i="1"/>
  <c r="A261" i="1"/>
  <c r="S260" i="1"/>
  <c r="R260" i="1"/>
  <c r="Q260" i="1"/>
  <c r="P260" i="1"/>
  <c r="J260" i="1"/>
  <c r="S259" i="1"/>
  <c r="R259" i="1"/>
  <c r="Q259" i="1"/>
  <c r="P259" i="1"/>
  <c r="N259" i="1"/>
  <c r="J259" i="1"/>
  <c r="A259" i="1"/>
  <c r="S281" i="1"/>
  <c r="R281" i="1"/>
  <c r="Q281" i="1"/>
  <c r="P281" i="1"/>
  <c r="J281" i="1"/>
  <c r="A281" i="1"/>
  <c r="S280" i="1"/>
  <c r="N280" i="1"/>
  <c r="J280" i="1"/>
  <c r="A280" i="1"/>
  <c r="S274" i="1"/>
  <c r="R274" i="1"/>
  <c r="Q274" i="1"/>
  <c r="N274" i="1"/>
  <c r="J274" i="1"/>
  <c r="A274" i="1"/>
  <c r="S230" i="1"/>
  <c r="R230" i="1"/>
  <c r="Q230" i="1"/>
  <c r="P230" i="1"/>
  <c r="J230" i="1"/>
  <c r="A230" i="1"/>
  <c r="K199" i="1"/>
  <c r="L199" i="1"/>
  <c r="Q199" i="1"/>
  <c r="R199" i="1"/>
  <c r="U33" i="1"/>
  <c r="S54" i="1"/>
  <c r="R54" i="1"/>
  <c r="Q54" i="1"/>
  <c r="S70" i="1"/>
  <c r="R70" i="1"/>
  <c r="Q70" i="1"/>
  <c r="U35" i="1"/>
  <c r="U34" i="1"/>
  <c r="A233" i="1"/>
  <c r="S310" i="1"/>
  <c r="R310" i="1"/>
  <c r="Q310" i="1"/>
  <c r="N310" i="1"/>
  <c r="J310" i="1"/>
  <c r="A310" i="1"/>
  <c r="S305" i="1"/>
  <c r="R305" i="1"/>
  <c r="Q305" i="1"/>
  <c r="J305" i="1"/>
  <c r="A305" i="1"/>
  <c r="S304" i="1"/>
  <c r="R304" i="1"/>
  <c r="Q304" i="1"/>
  <c r="N304" i="1"/>
  <c r="J304" i="1"/>
  <c r="A304" i="1"/>
  <c r="S303" i="1"/>
  <c r="R303" i="1"/>
  <c r="Q303" i="1"/>
  <c r="J303" i="1"/>
  <c r="A303" i="1"/>
  <c r="S290" i="1"/>
  <c r="R290" i="1"/>
  <c r="Q290" i="1"/>
  <c r="J290" i="1"/>
  <c r="A290" i="1"/>
  <c r="S287" i="1"/>
  <c r="R287" i="1"/>
  <c r="Q287" i="1"/>
  <c r="J287" i="1"/>
  <c r="A287" i="1"/>
  <c r="S286" i="1"/>
  <c r="R286" i="1"/>
  <c r="Q286" i="1"/>
  <c r="P286" i="1"/>
  <c r="N286" i="1"/>
  <c r="J286" i="1"/>
  <c r="A286" i="1"/>
  <c r="S283" i="1"/>
  <c r="R283" i="1"/>
  <c r="Q283" i="1"/>
  <c r="N283" i="1"/>
  <c r="J283" i="1"/>
  <c r="A283" i="1"/>
  <c r="S282" i="1"/>
  <c r="R282" i="1"/>
  <c r="Q282" i="1"/>
  <c r="P282" i="1"/>
  <c r="J282" i="1"/>
  <c r="A282" i="1"/>
  <c r="S273" i="1"/>
  <c r="R273" i="1"/>
  <c r="Q273" i="1"/>
  <c r="P273" i="1"/>
  <c r="J273" i="1"/>
  <c r="A273" i="1"/>
  <c r="S272" i="1"/>
  <c r="R272" i="1"/>
  <c r="Q272" i="1"/>
  <c r="P272" i="1"/>
  <c r="N272" i="1"/>
  <c r="J272" i="1"/>
  <c r="A272" i="1"/>
  <c r="S271" i="1"/>
  <c r="R271" i="1"/>
  <c r="Q271" i="1"/>
  <c r="N271" i="1"/>
  <c r="J271" i="1"/>
  <c r="A271" i="1"/>
  <c r="S258" i="1"/>
  <c r="R258" i="1"/>
  <c r="Q258" i="1"/>
  <c r="J258" i="1"/>
  <c r="A258" i="1"/>
  <c r="S257" i="1"/>
  <c r="R257" i="1"/>
  <c r="Q257" i="1"/>
  <c r="P257" i="1"/>
  <c r="J257" i="1"/>
  <c r="A257" i="1"/>
  <c r="S256" i="1"/>
  <c r="R256" i="1"/>
  <c r="Q256" i="1"/>
  <c r="P256" i="1"/>
  <c r="J256" i="1"/>
  <c r="S255" i="1"/>
  <c r="R255" i="1"/>
  <c r="Q255" i="1"/>
  <c r="J255" i="1"/>
  <c r="S254" i="1"/>
  <c r="R254" i="1"/>
  <c r="Q254" i="1"/>
  <c r="J254" i="1"/>
  <c r="A254" i="1"/>
  <c r="S253" i="1"/>
  <c r="R253" i="1"/>
  <c r="Q253" i="1"/>
  <c r="P253" i="1"/>
  <c r="J253" i="1"/>
  <c r="A253" i="1"/>
  <c r="S252" i="1"/>
  <c r="R252" i="1"/>
  <c r="Q252" i="1"/>
  <c r="J252" i="1"/>
  <c r="A252" i="1"/>
  <c r="S234" i="1"/>
  <c r="R234" i="1"/>
  <c r="Q234" i="1"/>
  <c r="P234" i="1"/>
  <c r="J234" i="1"/>
  <c r="A234" i="1"/>
  <c r="S233" i="1"/>
  <c r="R233" i="1"/>
  <c r="Q233" i="1"/>
  <c r="J233" i="1"/>
  <c r="Q225" i="1"/>
  <c r="R224" i="1"/>
  <c r="S224" i="1"/>
  <c r="S229" i="1"/>
  <c r="R229" i="1"/>
  <c r="Q229" i="1"/>
  <c r="J229" i="1"/>
  <c r="A229" i="1"/>
  <c r="S227" i="1"/>
  <c r="R227" i="1"/>
  <c r="Q227" i="1"/>
  <c r="P227" i="1"/>
  <c r="J227" i="1"/>
  <c r="A227" i="1"/>
  <c r="A226" i="1"/>
  <c r="A225" i="1"/>
  <c r="S226" i="1"/>
  <c r="R226" i="1"/>
  <c r="Q226" i="1"/>
  <c r="N226" i="1"/>
  <c r="J226" i="1"/>
  <c r="S225" i="1"/>
  <c r="R225" i="1"/>
  <c r="J225" i="1"/>
  <c r="Q224" i="1"/>
  <c r="J224" i="1"/>
  <c r="A224" i="1"/>
  <c r="N168" i="1"/>
  <c r="N305" i="1"/>
  <c r="P161" i="1"/>
  <c r="N161" i="1"/>
  <c r="P149" i="1"/>
  <c r="N146" i="1"/>
  <c r="N158" i="1"/>
  <c r="P158" i="1"/>
  <c r="N164" i="1"/>
  <c r="P164" i="1"/>
  <c r="N149" i="1"/>
  <c r="N255" i="1"/>
  <c r="P255" i="1"/>
  <c r="K119" i="1"/>
  <c r="L119" i="1"/>
  <c r="M119" i="1"/>
  <c r="Q119" i="1"/>
  <c r="R119" i="1"/>
  <c r="S119" i="1"/>
  <c r="P146" i="1"/>
  <c r="S104" i="1"/>
  <c r="R104" i="1"/>
  <c r="Q104" i="1"/>
  <c r="M104" i="1"/>
  <c r="L104" i="1"/>
  <c r="K104" i="1"/>
  <c r="J104" i="1"/>
  <c r="S87" i="1"/>
  <c r="R87" i="1"/>
  <c r="Q87" i="1"/>
  <c r="M87" i="1"/>
  <c r="L87" i="1"/>
  <c r="K87" i="1"/>
  <c r="J87" i="1"/>
  <c r="P303" i="1"/>
  <c r="M70" i="1"/>
  <c r="L70" i="1"/>
  <c r="K70" i="1"/>
  <c r="J70" i="1"/>
  <c r="P252" i="1"/>
  <c r="K54" i="1"/>
  <c r="M54" i="1"/>
  <c r="L54" i="1"/>
  <c r="J54" i="1"/>
  <c r="N258" i="1"/>
  <c r="N224" i="1"/>
  <c r="P225" i="1"/>
  <c r="P287" i="1"/>
  <c r="O164" i="1" l="1"/>
  <c r="S323" i="1"/>
  <c r="S325" i="1" s="1"/>
  <c r="O146" i="1"/>
  <c r="O168" i="1"/>
  <c r="O114" i="1"/>
  <c r="O230" i="1" s="1"/>
  <c r="O110" i="1"/>
  <c r="O278" i="1" s="1"/>
  <c r="O196" i="1"/>
  <c r="O177" i="1"/>
  <c r="J292" i="1"/>
  <c r="O171" i="1"/>
  <c r="S311" i="1"/>
  <c r="S314" i="1" s="1"/>
  <c r="O163" i="1"/>
  <c r="O192" i="1"/>
  <c r="O176" i="1"/>
  <c r="U70" i="1"/>
  <c r="O16" i="2"/>
  <c r="P179" i="1"/>
  <c r="O173" i="1"/>
  <c r="Q292" i="1"/>
  <c r="P22" i="2"/>
  <c r="N22" i="2"/>
  <c r="O166" i="1"/>
  <c r="N178" i="1"/>
  <c r="O19" i="2"/>
  <c r="O9" i="2"/>
  <c r="O21" i="2" s="1"/>
  <c r="N278" i="1"/>
  <c r="N284" i="1" s="1"/>
  <c r="K181" i="1"/>
  <c r="K202" i="1"/>
  <c r="O198" i="1"/>
  <c r="O158" i="1"/>
  <c r="N21" i="2"/>
  <c r="O194" i="1"/>
  <c r="U87" i="1"/>
  <c r="Q235" i="1"/>
  <c r="N230" i="1"/>
  <c r="N231" i="1" s="1"/>
  <c r="O17" i="2"/>
  <c r="O22" i="2" s="1"/>
  <c r="N23" i="2" s="1"/>
  <c r="O137" i="1"/>
  <c r="O290" i="1" s="1"/>
  <c r="O132" i="1"/>
  <c r="O233" i="1" s="1"/>
  <c r="O117" i="1"/>
  <c r="O282" i="1" s="1"/>
  <c r="O112" i="1"/>
  <c r="O229" i="1" s="1"/>
  <c r="O102" i="1"/>
  <c r="O276" i="1" s="1"/>
  <c r="O97" i="1"/>
  <c r="O309" i="1" s="1"/>
  <c r="O93" i="1"/>
  <c r="O82" i="1"/>
  <c r="O265" i="1" s="1"/>
  <c r="O78" i="1"/>
  <c r="O264" i="1" s="1"/>
  <c r="O68" i="1"/>
  <c r="O228" i="1" s="1"/>
  <c r="O63" i="1"/>
  <c r="O307" i="1" s="1"/>
  <c r="O53" i="1"/>
  <c r="O257" i="1" s="1"/>
  <c r="O48" i="1"/>
  <c r="O253" i="1" s="1"/>
  <c r="O44" i="1"/>
  <c r="O254" i="1" s="1"/>
  <c r="P139" i="1"/>
  <c r="P304" i="1"/>
  <c r="P311" i="1" s="1"/>
  <c r="N235" i="1"/>
  <c r="P21" i="2"/>
  <c r="P178" i="1"/>
  <c r="N199" i="1"/>
  <c r="U139" i="1"/>
  <c r="O148" i="1"/>
  <c r="N179" i="1"/>
  <c r="J324" i="1" s="1"/>
  <c r="T323" i="1"/>
  <c r="T325" i="1" s="1"/>
  <c r="R235" i="1"/>
  <c r="J235" i="1"/>
  <c r="S235" i="1"/>
  <c r="S292" i="1"/>
  <c r="O161" i="1"/>
  <c r="O155" i="1"/>
  <c r="O174" i="1"/>
  <c r="O138" i="1"/>
  <c r="O291" i="1" s="1"/>
  <c r="O133" i="1"/>
  <c r="O288" i="1" s="1"/>
  <c r="O118" i="1"/>
  <c r="O283" i="1" s="1"/>
  <c r="O113" i="1"/>
  <c r="O280" i="1" s="1"/>
  <c r="O103" i="1"/>
  <c r="O277" i="1" s="1"/>
  <c r="O98" i="1"/>
  <c r="O274" i="1" s="1"/>
  <c r="O94" i="1"/>
  <c r="O271" i="1" s="1"/>
  <c r="O84" i="1"/>
  <c r="O267" i="1" s="1"/>
  <c r="O79" i="1"/>
  <c r="O226" i="1" s="1"/>
  <c r="O69" i="1"/>
  <c r="O261" i="1" s="1"/>
  <c r="O64" i="1"/>
  <c r="O310" i="1" s="1"/>
  <c r="O60" i="1"/>
  <c r="O258" i="1" s="1"/>
  <c r="O49" i="1"/>
  <c r="O305" i="1" s="1"/>
  <c r="O45" i="1"/>
  <c r="O224" i="1" s="1"/>
  <c r="N70" i="1"/>
  <c r="R4" i="1" s="1"/>
  <c r="U4" i="1" s="1"/>
  <c r="N139" i="1"/>
  <c r="R6" i="1" s="1"/>
  <c r="U8" i="1" s="1"/>
  <c r="U54" i="1"/>
  <c r="N200" i="1"/>
  <c r="O188" i="1"/>
  <c r="K180" i="1"/>
  <c r="O136" i="1"/>
  <c r="O289" i="1" s="1"/>
  <c r="O131" i="1"/>
  <c r="O287" i="1" s="1"/>
  <c r="O101" i="1"/>
  <c r="O275" i="1" s="1"/>
  <c r="O96" i="1"/>
  <c r="O227" i="1" s="1"/>
  <c r="O86" i="1"/>
  <c r="O269" i="1" s="1"/>
  <c r="O81" i="1"/>
  <c r="O266" i="1" s="1"/>
  <c r="O77" i="1"/>
  <c r="O263" i="1" s="1"/>
  <c r="O67" i="1"/>
  <c r="O260" i="1" s="1"/>
  <c r="O62" i="1"/>
  <c r="O225" i="1" s="1"/>
  <c r="O52" i="1"/>
  <c r="O256" i="1" s="1"/>
  <c r="O47" i="1"/>
  <c r="O303" i="1" s="1"/>
  <c r="O43" i="1"/>
  <c r="O252" i="1" s="1"/>
  <c r="O151" i="1"/>
  <c r="O134" i="1"/>
  <c r="O234" i="1" s="1"/>
  <c r="O130" i="1"/>
  <c r="O286" i="1" s="1"/>
  <c r="O99" i="1"/>
  <c r="O273" i="1" s="1"/>
  <c r="O95" i="1"/>
  <c r="O272" i="1" s="1"/>
  <c r="O65" i="1"/>
  <c r="O61" i="1"/>
  <c r="O259" i="1" s="1"/>
  <c r="O270" i="1"/>
  <c r="O85" i="1"/>
  <c r="O268" i="1" s="1"/>
  <c r="O80" i="1"/>
  <c r="O308" i="1" s="1"/>
  <c r="N87" i="1"/>
  <c r="O5" i="1" s="1"/>
  <c r="U5" i="1" s="1"/>
  <c r="O154" i="1"/>
  <c r="P104" i="1"/>
  <c r="S284" i="1"/>
  <c r="R292" i="1"/>
  <c r="Q311" i="1"/>
  <c r="Q314" i="1" s="1"/>
  <c r="J311" i="1"/>
  <c r="J314" i="1" s="1"/>
  <c r="R311" i="1"/>
  <c r="R314" i="1" s="1"/>
  <c r="O152" i="1"/>
  <c r="P87" i="1"/>
  <c r="P70" i="1"/>
  <c r="P54" i="1"/>
  <c r="R323" i="1"/>
  <c r="R325" i="1" s="1"/>
  <c r="U104" i="1"/>
  <c r="U119" i="1"/>
  <c r="O149" i="1"/>
  <c r="P200" i="1"/>
  <c r="O167" i="1"/>
  <c r="K201" i="1"/>
  <c r="N104" i="1"/>
  <c r="R5" i="1" s="1"/>
  <c r="U6" i="1" s="1"/>
  <c r="O51" i="1"/>
  <c r="O255" i="1" s="1"/>
  <c r="O46" i="1"/>
  <c r="O306" i="1" s="1"/>
  <c r="O116" i="1"/>
  <c r="O281" i="1" s="1"/>
  <c r="P119" i="1"/>
  <c r="N311" i="1"/>
  <c r="N314" i="1" s="1"/>
  <c r="N292" i="1"/>
  <c r="J284" i="1"/>
  <c r="R284" i="1"/>
  <c r="K235" i="1"/>
  <c r="T231" i="1"/>
  <c r="P292" i="1"/>
  <c r="T292" i="1"/>
  <c r="K292" i="1"/>
  <c r="T284" i="1"/>
  <c r="M292" i="1"/>
  <c r="L284" i="1"/>
  <c r="J231" i="1"/>
  <c r="L235" i="1"/>
  <c r="L231" i="1"/>
  <c r="M284" i="1"/>
  <c r="T311" i="1"/>
  <c r="T314" i="1" s="1"/>
  <c r="K317" i="1" s="1"/>
  <c r="M311" i="1"/>
  <c r="M315" i="1" s="1"/>
  <c r="P284" i="1"/>
  <c r="K231" i="1"/>
  <c r="Q231" i="1"/>
  <c r="R231" i="1"/>
  <c r="Q284" i="1"/>
  <c r="M235" i="1"/>
  <c r="M231" i="1"/>
  <c r="K284" i="1"/>
  <c r="K311" i="1"/>
  <c r="K314" i="1" s="1"/>
  <c r="P235" i="1"/>
  <c r="P231" i="1"/>
  <c r="S231" i="1"/>
  <c r="T235" i="1"/>
  <c r="L292" i="1"/>
  <c r="L311" i="1"/>
  <c r="L315" i="1" s="1"/>
  <c r="H324" i="1"/>
  <c r="N119" i="1"/>
  <c r="O6" i="1" s="1"/>
  <c r="U7" i="1" s="1"/>
  <c r="N54" i="1"/>
  <c r="O111" i="1"/>
  <c r="O279" i="1" s="1"/>
  <c r="O76" i="1"/>
  <c r="P199" i="1"/>
  <c r="O190" i="1"/>
  <c r="O304" i="1" l="1"/>
  <c r="J293" i="1"/>
  <c r="Q293" i="1"/>
  <c r="S236" i="1"/>
  <c r="Q236" i="1"/>
  <c r="O235" i="1"/>
  <c r="R236" i="1"/>
  <c r="O179" i="1"/>
  <c r="L324" i="1" s="1"/>
  <c r="N324" i="1" s="1"/>
  <c r="O70" i="1"/>
  <c r="K236" i="1"/>
  <c r="S293" i="1"/>
  <c r="O231" i="1"/>
  <c r="P314" i="1"/>
  <c r="P315" i="1"/>
  <c r="O178" i="1"/>
  <c r="N236" i="1"/>
  <c r="O104" i="1"/>
  <c r="O200" i="1"/>
  <c r="N201" i="1" s="1"/>
  <c r="O292" i="1"/>
  <c r="M314" i="1"/>
  <c r="P293" i="1"/>
  <c r="J236" i="1"/>
  <c r="R293" i="1"/>
  <c r="K237" i="1"/>
  <c r="L314" i="1"/>
  <c r="O199" i="1"/>
  <c r="O54" i="1"/>
  <c r="L294" i="1"/>
  <c r="M294" i="1"/>
  <c r="O139" i="1"/>
  <c r="N315" i="1"/>
  <c r="K182" i="1"/>
  <c r="N293" i="1"/>
  <c r="N237" i="1"/>
  <c r="N294" i="1"/>
  <c r="M237" i="1"/>
  <c r="L237" i="1"/>
  <c r="K294" i="1"/>
  <c r="P236" i="1"/>
  <c r="K315" i="1"/>
  <c r="K316" i="1" s="1"/>
  <c r="K318" i="1" s="1"/>
  <c r="L293" i="1"/>
  <c r="P237" i="1"/>
  <c r="L236" i="1"/>
  <c r="M293" i="1"/>
  <c r="T293" i="1"/>
  <c r="K296" i="1" s="1"/>
  <c r="P294" i="1"/>
  <c r="K293" i="1"/>
  <c r="T236" i="1"/>
  <c r="K239" i="1" s="1"/>
  <c r="O311" i="1"/>
  <c r="O315" i="1" s="1"/>
  <c r="M236" i="1"/>
  <c r="O262" i="1"/>
  <c r="O284" i="1" s="1"/>
  <c r="O87" i="1"/>
  <c r="J323" i="1"/>
  <c r="O4" i="1"/>
  <c r="U3" i="1" s="1"/>
  <c r="K203" i="1"/>
  <c r="O119" i="1"/>
  <c r="O237" i="1" l="1"/>
  <c r="N238" i="1" s="1"/>
  <c r="O236" i="1"/>
  <c r="N180" i="1"/>
  <c r="L323" i="1"/>
  <c r="L325" i="1" s="1"/>
  <c r="K295" i="1"/>
  <c r="K297" i="1" s="1"/>
  <c r="N316" i="1"/>
  <c r="K238" i="1"/>
  <c r="K240" i="1" s="1"/>
  <c r="U318" i="1"/>
  <c r="U319" i="1" s="1"/>
  <c r="O314" i="1"/>
  <c r="O294" i="1"/>
  <c r="N295" i="1" s="1"/>
  <c r="O293" i="1"/>
  <c r="U324" i="1"/>
  <c r="N323" i="1"/>
  <c r="N325" i="1" s="1"/>
  <c r="H323" i="1"/>
  <c r="J325" i="1"/>
  <c r="U320" i="1" l="1"/>
  <c r="H325" i="1"/>
  <c r="P324" i="1" s="1"/>
  <c r="P323" i="1" l="1"/>
  <c r="P325" i="1" s="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7"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M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B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J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Q179"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2"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52" authorId="0" shapeId="0">
      <text>
        <r>
          <rPr>
            <b/>
            <sz val="9"/>
            <color rgb="FF000000"/>
            <rFont val="Tahoma"/>
            <family val="2"/>
            <charset val="238"/>
          </rPr>
          <t xml:space="preserve">Gelu Gherghin:
</t>
        </r>
        <r>
          <rPr>
            <sz val="9"/>
            <color rgb="FF000000"/>
            <rFont val="Tahoma"/>
            <family val="2"/>
            <charset val="238"/>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0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<sst xmlns="http://schemas.openxmlformats.org/spreadsheetml/2006/main" count="790" uniqueCount="314">
  <si>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</si>
  <si>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</si>
  <si>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</si>
  <si>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</si>
  <si>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</si>
  <si>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</si>
  <si>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</si>
  <si>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</si>
  <si>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</si>
  <si>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</si>
  <si>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</si>
  <si>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</si>
  <si>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</si>
  <si>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</si>
  <si>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</si>
  <si>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</si>
  <si>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</si>
  <si>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</si>
  <si>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</si>
  <si>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</si>
  <si>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</si>
  <si>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</si>
  <si>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</si>
  <si>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</si>
  <si>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</si>
  <si>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</si>
  <si>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</si>
  <si>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</si>
  <si>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</si>
  <si>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</si>
  <si>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</si>
  <si>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</si>
  <si>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</si>
  <si>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</si>
  <si>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</si>
  <si>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</si>
  <si>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</si>
  <si>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</si>
  <si>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</si>
  <si>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</si>
  <si>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</si>
  <si>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</si>
  <si>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</si>
  <si>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</si>
  <si>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</si>
  <si>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</si>
  <si>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</si>
  <si>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</si>
  <si>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</si>
  <si>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</si>
  <si>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</si>
  <si>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</si>
  <si>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</si>
  <si>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</si>
  <si>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</si>
  <si>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</si>
  <si>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</si>
  <si>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</si>
  <si>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</si>
  <si>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</si>
  <si>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</si>
  <si>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</si>
  <si>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</si>
  <si>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</si>
  <si>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</si>
  <si>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</si>
  <si>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</si>
  <si>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</si>
  <si>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</si>
  <si>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</si>
  <si>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</si>
  <si>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</si>
  <si>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</si>
  <si>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</si>
  <si>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</si>
  <si>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</si>
  <si>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</si>
  <si>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</si>
  <si>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</si>
  <si>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</si>
  <si>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</si>
  <si>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</si>
  <si>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</si>
  <si>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</si>
  <si>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</si>
  <si>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</si>
  <si>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</si>
  <si>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</si>
  <si>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</si>
  <si>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</si>
  <si>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</si>
  <si>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</si>
  <si>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</si>
  <si>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</si>
  <si>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</si>
  <si>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</si>
  <si>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</si>
  <si>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</si>
  <si>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</si>
  <si>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</si>
  <si>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</si>
  <si>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</si>
  <si>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</si>
  <si>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</si>
  <si>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t>Chei de verificare: Planul este corect dacă adunând procentele din toate tipurile de discipline  se obține 100%</t>
  </si>
  <si>
    <t>DF+DS+DC</t>
  </si>
  <si>
    <t xml:space="preserve">Procent total discipline </t>
  </si>
  <si>
    <r>
      <t xml:space="preserve">Titlul absolventului: </t>
    </r>
    <r>
      <rPr>
        <b/>
        <sz val="10"/>
        <color indexed="8"/>
        <rFont val="Times New Roman"/>
        <family val="1"/>
        <charset val="238"/>
      </rPr>
      <t>Licențiat în filologie</t>
    </r>
  </si>
  <si>
    <r>
      <t xml:space="preserve">Domeniul: </t>
    </r>
    <r>
      <rPr>
        <b/>
        <sz val="10"/>
        <color indexed="8"/>
        <rFont val="Times New Roman"/>
        <family val="1"/>
        <charset val="238"/>
      </rPr>
      <t>Limbă și literatură</t>
    </r>
  </si>
  <si>
    <t>În contul a cel mult 3 discipline opţionale,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</si>
  <si>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2020-2021</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</si>
  <si>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</si>
  <si>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</si>
  <si>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</si>
  <si>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Instruire asistată de calculator / Computer assisted training</t>
  </si>
  <si>
    <t xml:space="preserve">Managementul clasei de elevi / Classroom management </t>
  </si>
  <si>
    <t>Examen de absolvire Nivel I / Graduation exam Level I</t>
  </si>
  <si>
    <t>Practică pedagogică  în învăţământul preuniversitar obligatoriu  - Specializarea B ) / Pre-service teaching practice in compulsory education – Academic minor (B)</t>
  </si>
  <si>
    <t>Practică pedagogică  în învăţământul preuniversitar obligatoriu  - Specializarea A / Pre-service teaching practice in compulsory education – Academic major (A)</t>
  </si>
  <si>
    <r>
      <t xml:space="preserve">Limba de predare: </t>
    </r>
    <r>
      <rPr>
        <b/>
        <sz val="10"/>
        <color indexed="8"/>
        <rFont val="Times New Roman"/>
        <family val="1"/>
        <charset val="238"/>
      </rPr>
      <t>maghiară</t>
    </r>
  </si>
  <si>
    <r>
      <rPr>
        <b/>
        <sz val="10"/>
        <rFont val="Times New Roman"/>
        <family val="1"/>
      </rPr>
      <t xml:space="preserve">   142 </t>
    </r>
    <r>
      <rPr>
        <sz val="10"/>
        <rFont val="Times New Roman"/>
        <family val="1"/>
      </rPr>
      <t>de credite la disciplinele obligatorii;</t>
    </r>
  </si>
  <si>
    <r>
      <t xml:space="preserve">   </t>
    </r>
    <r>
      <rPr>
        <b/>
        <sz val="10"/>
        <rFont val="Times New Roman"/>
        <family val="1"/>
      </rPr>
      <t>38</t>
    </r>
    <r>
      <rPr>
        <sz val="10"/>
        <rFont val="Times New Roman"/>
        <family val="1"/>
      </rPr>
      <t xml:space="preserve"> credite la disciplinele opţionale;</t>
    </r>
  </si>
  <si>
    <r>
      <t xml:space="preserve">   </t>
    </r>
    <r>
      <rPr>
        <b/>
        <sz val="10"/>
        <color indexed="8"/>
        <rFont val="Times New Roman"/>
        <family val="1"/>
      </rPr>
      <t>4</t>
    </r>
    <r>
      <rPr>
        <sz val="10"/>
        <color indexed="8"/>
        <rFont val="Times New Roman"/>
        <family val="1"/>
      </rPr>
      <t xml:space="preserve"> credite pentru disciplina Educație fizică</t>
    </r>
  </si>
  <si>
    <r>
      <t xml:space="preserve">   </t>
    </r>
    <r>
      <rPr>
        <b/>
        <sz val="10"/>
        <color indexed="8"/>
        <rFont val="Times New Roman"/>
        <family val="1"/>
      </rPr>
      <t xml:space="preserve">20 </t>
    </r>
    <r>
      <rPr>
        <sz val="10"/>
        <color indexed="8"/>
        <rFont val="Times New Roman"/>
        <family val="1"/>
      </rPr>
      <t xml:space="preserve">de credite la examenul de licenţă </t>
    </r>
  </si>
  <si>
    <r>
      <t xml:space="preserve">   </t>
    </r>
    <r>
      <rPr>
        <b/>
        <sz val="10"/>
        <rFont val="Times New Roman"/>
        <family val="1"/>
        <charset val="238"/>
      </rPr>
      <t>12</t>
    </r>
    <r>
      <rPr>
        <sz val="10"/>
        <rFont val="Times New Roman"/>
        <family val="1"/>
      </rPr>
      <t xml:space="preserve"> credite pentru disciplina Limbă străină din oferta DLSS (pentru cei fără limbă străină în specializare) - 4 semestre</t>
    </r>
  </si>
  <si>
    <t>LLM1124</t>
  </si>
  <si>
    <t>LLM1168</t>
  </si>
  <si>
    <t>LLM1001</t>
  </si>
  <si>
    <t>*</t>
  </si>
  <si>
    <t>LLX1023</t>
  </si>
  <si>
    <t>LLX1021</t>
  </si>
  <si>
    <r>
      <t xml:space="preserve">Limba şi literatura </t>
    </r>
    <r>
      <rPr>
        <b/>
        <sz val="10"/>
        <rFont val="Times New Roman"/>
        <family val="1"/>
        <charset val="238"/>
      </rPr>
      <t>maghiară</t>
    </r>
    <r>
      <rPr>
        <b/>
        <sz val="10"/>
        <color indexed="8"/>
        <rFont val="Times New Roman"/>
        <family val="1"/>
      </rPr>
      <t xml:space="preserve"> - Segment A</t>
    </r>
  </si>
  <si>
    <r>
      <t xml:space="preserve">Limba şi literatura </t>
    </r>
    <r>
      <rPr>
        <b/>
        <sz val="10"/>
        <rFont val="Times New Roman"/>
        <family val="1"/>
        <charset val="238"/>
      </rPr>
      <t>maghiară</t>
    </r>
    <r>
      <rPr>
        <b/>
        <sz val="10"/>
        <color indexed="8"/>
        <rFont val="Times New Roman"/>
        <family val="1"/>
        <charset val="238"/>
      </rPr>
      <t xml:space="preserve"> - Segment B</t>
    </r>
  </si>
  <si>
    <t>LLM2124</t>
  </si>
  <si>
    <t>LLM2161</t>
  </si>
  <si>
    <t>LLM2007</t>
  </si>
  <si>
    <t>**</t>
  </si>
  <si>
    <t>LLX2021</t>
  </si>
  <si>
    <r>
      <t>Limba şi literatura</t>
    </r>
    <r>
      <rPr>
        <b/>
        <sz val="10"/>
        <rFont val="Times New Roman"/>
        <family val="1"/>
        <charset val="238"/>
      </rPr>
      <t xml:space="preserve"> maghiară</t>
    </r>
    <r>
      <rPr>
        <b/>
        <sz val="10"/>
        <color indexed="8"/>
        <rFont val="Times New Roman"/>
        <family val="1"/>
      </rPr>
      <t xml:space="preserve"> - Segment A</t>
    </r>
  </si>
  <si>
    <t>Limba şi literatura  maghiară - Segment B</t>
  </si>
  <si>
    <t>LLM3124</t>
  </si>
  <si>
    <t>LLM3126</t>
  </si>
  <si>
    <t>LLM3161</t>
  </si>
  <si>
    <t>LLM3010</t>
  </si>
  <si>
    <t>***</t>
  </si>
  <si>
    <t>LLY3024</t>
  </si>
  <si>
    <t>LLX3021</t>
  </si>
  <si>
    <r>
      <t>Limba şi literatura</t>
    </r>
    <r>
      <rPr>
        <b/>
        <sz val="10"/>
        <rFont val="Times New Roman"/>
        <family val="1"/>
        <charset val="238"/>
      </rPr>
      <t xml:space="preserve"> maghiară</t>
    </r>
    <r>
      <rPr>
        <b/>
        <sz val="10"/>
        <color indexed="8"/>
        <rFont val="Times New Roman"/>
        <family val="1"/>
        <charset val="238"/>
      </rPr>
      <t xml:space="preserve"> - Segment B</t>
    </r>
  </si>
  <si>
    <t>LLM4124</t>
  </si>
  <si>
    <t>LLM4127</t>
  </si>
  <si>
    <t>LLM4161</t>
  </si>
  <si>
    <t>LLM4013</t>
  </si>
  <si>
    <t>****</t>
  </si>
  <si>
    <t>LLY4024</t>
  </si>
  <si>
    <t>LLX4104</t>
  </si>
  <si>
    <t>LLM5124</t>
  </si>
  <si>
    <t>LLM5161</t>
  </si>
  <si>
    <t>LLY5024</t>
  </si>
  <si>
    <t>LLX5104</t>
  </si>
  <si>
    <t>LLX5003</t>
  </si>
  <si>
    <t>LLX5204</t>
  </si>
  <si>
    <t>LLM6124</t>
  </si>
  <si>
    <t>LLM6161</t>
  </si>
  <si>
    <t>LLY6024</t>
  </si>
  <si>
    <t>LLX6104</t>
  </si>
  <si>
    <t>LLX6021</t>
  </si>
  <si>
    <t>LLX6204</t>
  </si>
  <si>
    <t>PACHET OPȚIONAL 1 (An I, Semestrul 1) - TRUNCHI COMUN</t>
  </si>
  <si>
    <t>LLM1020</t>
  </si>
  <si>
    <t>LLM1021</t>
  </si>
  <si>
    <t>PACHET OPȚIONAL 2 (An I, Semestrul 1) - Segment A</t>
  </si>
  <si>
    <t>LLM1161</t>
  </si>
  <si>
    <t>LLM1162</t>
  </si>
  <si>
    <t>LLM2122</t>
  </si>
  <si>
    <t>PACHET OPȚIONAL 3 (An I, Semestrul 2) - TRUNCHI COMUN</t>
  </si>
  <si>
    <t>LLM2123</t>
  </si>
  <si>
    <t>PACHET OPȚIONAL 4 (An II, Semestrul 3) - Segment A</t>
  </si>
  <si>
    <t>LLM3162</t>
  </si>
  <si>
    <t>LLM3163</t>
  </si>
  <si>
    <t>PACHET OPȚIONAL 5 (An II, Semestrul 4) - Segment A</t>
  </si>
  <si>
    <t>LLM4162</t>
  </si>
  <si>
    <t>LLM4163</t>
  </si>
  <si>
    <t>PACHET OPȚIONAL 6 (An III, Semestrul 5) - Segment A</t>
  </si>
  <si>
    <t>LLM5164</t>
  </si>
  <si>
    <t>LLM5165</t>
  </si>
  <si>
    <t>PACHET OPȚIONAL 7 (An III, Semestrul 5) - TRUNCHI COMUN</t>
  </si>
  <si>
    <t>LLM5016</t>
  </si>
  <si>
    <t>LLM5017</t>
  </si>
  <si>
    <t>PACHET OPȚIONAL 8 (An III, Semestrul 5) - Segment B</t>
  </si>
  <si>
    <t>PACHET OPȚIONAL 9 (An III, Semestrul 6) - Segment A</t>
  </si>
  <si>
    <t>LLM6167</t>
  </si>
  <si>
    <t>LLM6166</t>
  </si>
  <si>
    <t>PACHET OPȚIONAL 10 (An III, Semestrul 6) - TRUNCHI COMUN</t>
  </si>
  <si>
    <t>LLM6002</t>
  </si>
  <si>
    <t>LLM6003</t>
  </si>
  <si>
    <t>PACHET OPȚIONAL 11 (An III, Semestrul 6) - Segment B</t>
  </si>
  <si>
    <t>LLU0071</t>
  </si>
  <si>
    <t>LLU0072</t>
  </si>
  <si>
    <t>LLU0073</t>
  </si>
  <si>
    <t>LLU0074</t>
  </si>
  <si>
    <t>LLT1201</t>
  </si>
  <si>
    <t>LLT1202</t>
  </si>
  <si>
    <t>LLT1203</t>
  </si>
  <si>
    <t>LLT2204</t>
  </si>
  <si>
    <t>LLT2205</t>
  </si>
  <si>
    <t>LLT2206</t>
  </si>
  <si>
    <t>LLT3207</t>
  </si>
  <si>
    <t>LLT3208</t>
  </si>
  <si>
    <t>LLT3209</t>
  </si>
  <si>
    <t>LLT4210</t>
  </si>
  <si>
    <t>LLT4211</t>
  </si>
  <si>
    <t>LLT4212</t>
  </si>
  <si>
    <t>LLT5213</t>
  </si>
  <si>
    <t>LLT5214</t>
  </si>
  <si>
    <t>LLX5226</t>
  </si>
  <si>
    <t>LLT6218</t>
  </si>
  <si>
    <t>LLT6219</t>
  </si>
  <si>
    <t>LLX6226</t>
  </si>
  <si>
    <t>LLT5215</t>
  </si>
  <si>
    <t>LLT5216</t>
  </si>
  <si>
    <t>LLT5217</t>
  </si>
  <si>
    <t>LLT6220</t>
  </si>
  <si>
    <t>LLT6222</t>
  </si>
  <si>
    <r>
      <rPr>
        <b/>
        <sz val="10"/>
        <rFont val="Times New Roman"/>
        <family val="1"/>
        <charset val="238"/>
      </rPr>
      <t xml:space="preserve">   12</t>
    </r>
    <r>
      <rPr>
        <sz val="10"/>
        <rFont val="Times New Roman"/>
        <family val="1"/>
      </rPr>
      <t xml:space="preserve"> credite pentru Practica profesionala</t>
    </r>
  </si>
  <si>
    <t>Istoria literaturii maghiare I (Evul mediu şi renaşterea) / History of Hungarian literature I (Medieval Age and Renaissance)</t>
  </si>
  <si>
    <t>Introducere în lingvistică / Introduction in linguistics</t>
  </si>
  <si>
    <t>Limbă străină (an I, sem I)* / Foreign language</t>
  </si>
  <si>
    <t>Curs opţional 1 / Optional course 1</t>
  </si>
  <si>
    <t>Curs opțional 2 / Optional course 2</t>
  </si>
  <si>
    <t>Limba maghiară II (lexicologie, semantică) / Hungarian language II (lexicology, semantics)</t>
  </si>
  <si>
    <t>Folclor maghiar şi Istoria literaturii maghiare II (Epoca barocă) / Hungarian folklore and the history of Hungarian literature II (Baroque)</t>
  </si>
  <si>
    <t>Teoria literaturii / Literary theory</t>
  </si>
  <si>
    <t>Limbă străină (an I, sem II)* / Foreign language</t>
  </si>
  <si>
    <t>Curs opțional 3 / Optional course 3</t>
  </si>
  <si>
    <t>Educație fizică 2 / Physical education 2</t>
  </si>
  <si>
    <t>Educație fizică 1 / Physical education 1</t>
  </si>
  <si>
    <t>Limba maghiară III (lingvistică cognitivă) Hungarian laguage III (cognitive linguistics)</t>
  </si>
  <si>
    <t>Istoria limbii maghiare I. / History of Hungarian language I</t>
  </si>
  <si>
    <t>Istoria literaturii maghiare III (1700–1849) / History of Hungarian literature III (1700–1849)</t>
  </si>
  <si>
    <t>Literatură comparată I. / Comparative literature I.</t>
  </si>
  <si>
    <t>Limbă străină (an II, sem I)* / Foreign language</t>
  </si>
  <si>
    <t>Practică profesională 1 / Professional practice 1</t>
  </si>
  <si>
    <t xml:space="preserve">Curs opțional 4 / Optional course 4 </t>
  </si>
  <si>
    <t>Limba maghiară IV (sintaxă I, textologie) / Hungarian language IV (syntax I, textology)</t>
  </si>
  <si>
    <t>Istoria literaturii maghiare IV (1849–1908) / History of Hungarian literature IV (1849–1908)</t>
  </si>
  <si>
    <t>Literatură comparată II / Comparative literature II</t>
  </si>
  <si>
    <t>Limbă străină (an II, sem II)* / Foreign language</t>
  </si>
  <si>
    <t>Practică profesională 2 / Professional practice 2</t>
  </si>
  <si>
    <t>Curs opţional 5 / Optional course 5</t>
  </si>
  <si>
    <t>Limba maghiară V (morfologie, dialectologie maghiară) / Hungarian language V (morphology, Hungarian dialectology)</t>
  </si>
  <si>
    <t>Istoria literaturii maghiare V (sec. 20/1) / History of Hungarian literature V (20th century/1)</t>
  </si>
  <si>
    <t>Practică profesională și de cercetare 1 / Professional practice and research 1</t>
  </si>
  <si>
    <t>Curs opţional 6 / Optional course 6</t>
  </si>
  <si>
    <t>Curs opţional 7 / Optional course 7</t>
  </si>
  <si>
    <t>Limba maghiară VI (sintaxă II) / Hungarian language VI (syntax II)</t>
  </si>
  <si>
    <t>Istoria literaturii maghiare VI: literatura contemporană; Curente contemporane ale teoriei literaturii / History of Hungarian literature VI: contemporary Hungarian literature; contemporary trends of literary theory</t>
  </si>
  <si>
    <t>Practică profesională și de cercetare 2 / Professional practice and research 2</t>
  </si>
  <si>
    <t>Curs opţional 9 / Optional course 9</t>
  </si>
  <si>
    <t>Curs opțional 10 / Optional course 10</t>
  </si>
  <si>
    <t>Introducere în studiul literaturii / Introduction in the study of literature</t>
  </si>
  <si>
    <t>Filozofia artei şi literatura comparată / Philosophy of art and comparative literature</t>
  </si>
  <si>
    <t>Introducere în istoria socială a literaturii / Introduction to the social history of literature</t>
  </si>
  <si>
    <t>Comunicare interculturală în literaturile ardelene moderne / Intercultural communication in modern Transylvanian literatures</t>
  </si>
  <si>
    <t>Practica şi teoria traducerii / The theory and practice of translation</t>
  </si>
  <si>
    <t>Critică etică / Ethical critisism</t>
  </si>
  <si>
    <t>Onomastică / Onomastics</t>
  </si>
  <si>
    <t>Literatură comparată / Comparative literature</t>
  </si>
  <si>
    <t>Critică literară / Literary critisism</t>
  </si>
  <si>
    <t>Estetică / Esthetics</t>
  </si>
  <si>
    <t>Lingvistică antropologică / Antropological linguistics</t>
  </si>
  <si>
    <t xml:space="preserve"> Literatură în context (se concretizează prin oferta lectorului străin din Ungaria pentru anul universitar respectiv) / Literature in context</t>
  </si>
  <si>
    <t>Semiotica şi ştiinţele limbajului / Semiotics and the sciences of language</t>
  </si>
  <si>
    <t>Introducere în sociolingvistică / Introduction in sociolinguistics</t>
  </si>
  <si>
    <t>Literatura şi cultura Antichităţii / Antique culture and literature</t>
  </si>
  <si>
    <t>Introducere în metodologia literaturii universale şi comparate / Introduction in comparative literature</t>
  </si>
  <si>
    <t>Memoria culturală / Cultural memory</t>
  </si>
  <si>
    <t>Tendinţe şi metode contemporane în literatura comparată / Recent methods of comparative literature</t>
  </si>
  <si>
    <t>Istoria literaturii universale: Epoca barocă şi clasicismul / History of world literature: Baroque and Classicism</t>
  </si>
  <si>
    <t>Hermeneutică estetică / Aesthetic hermeneutics</t>
  </si>
  <si>
    <t>Antropologie vizuală / Visual anthropology</t>
  </si>
  <si>
    <t>Literaturi finougrice din Regiunea Balticului / Finno-ugric literatures</t>
  </si>
  <si>
    <t>Modernismul european / European modernism</t>
  </si>
  <si>
    <t>Traducere şi literatură comparată / Translation and comparative literature</t>
  </si>
  <si>
    <t>Curs opţional 8 / Optional course 8</t>
  </si>
  <si>
    <t>Literatura universală contemporană / Contemporary world literature</t>
  </si>
  <si>
    <t>Teorii ale literaturii comparate / Theories of comparative literature</t>
  </si>
  <si>
    <t>Curs opţional 11 / Optional course 11</t>
  </si>
  <si>
    <t>Culturi ale comunicării / Cultures of communication</t>
  </si>
  <si>
    <t>Marketing cultural / Cultural marketing</t>
  </si>
  <si>
    <t>Iconologie/Antropologia artei / Iconology</t>
  </si>
  <si>
    <t>Antropologie şi comunicare / Anthropology and communication</t>
  </si>
  <si>
    <t>Comunicare şi stil / Communication and style</t>
  </si>
  <si>
    <t>Film şi comparatistică / Film and comparative literature</t>
  </si>
  <si>
    <t>Istoria limbii maghiare II / History of Hungarian language II</t>
  </si>
  <si>
    <t>Curente ale literaturii universale în secolul al 19-lea / History of world literature: the 19th century</t>
  </si>
  <si>
    <t>Istoria literaturii universale: Evul mediu şi renaşterea / History of world literature: Medieval Age and Renaissance</t>
  </si>
  <si>
    <r>
      <t xml:space="preserve">Specializarea/Programul de studiu: </t>
    </r>
    <r>
      <rPr>
        <b/>
        <sz val="9"/>
        <color indexed="8"/>
        <rFont val="Times New Roman"/>
        <family val="1"/>
        <charset val="238"/>
      </rPr>
      <t>LIMBA ŞI LITERATURA MAGHIARA/LIMBA ŞI LITERATURA ROMÂNĂ/ O LIMBĂ ŞI LITERATURĂ MODERNĂ*/ LIMBA LATINĂ/ LIMBA GREACĂ VECHE/ LIMBA ŞI LITERATURA EBRAICĂ/ LITERATURĂ UNIVERSALĂ COMPARATĂ (*: engleză, franceză, norvegiană, germană, rusă, ucraineană, italiană, spaniolă, finlandeză, chineză, coreeană, japoneză) -- LITERATURĂ UNIVERSALĂ ȘI COMPARATĂ (în limba maghiară) / COMPARATIVE LITERATURE (in Hungarian)</t>
    </r>
  </si>
  <si>
    <t>Informatică / Computer Science</t>
  </si>
  <si>
    <t>Sem. 1: Se alege câte o disciplină (1 și 2) din pachetele opționale 1 (LLX1023) și 2 (LLX1021)</t>
  </si>
  <si>
    <t>Sem. 2: Se alege o disciplină (3) din pachetul opțional 3 (LLX2021)</t>
  </si>
  <si>
    <t>Sem. 3: Se alege o disciplină (4) din pachetul opțional 4 (LLX3021)</t>
  </si>
  <si>
    <t>Sem. 4: Se alege o disciplină (5) din pachetul opțional 5 (LLX4104)</t>
  </si>
  <si>
    <t>Sem. 5: Se alege câte o disciplină (6, 7 și 8) din pachetele opționale 6 (LLX5104), 7 (LLX5003) și 8 (LLX5226)</t>
  </si>
  <si>
    <t>Sem. 6: Se alege câte o disciplină (9, 10 și 11) din pachetele opționale 9 (LLX6104), 10 (LLX6021) și 11 (LLX6226)</t>
  </si>
  <si>
    <t>Limba maghiară - curs facultativ / Facultative course of Hungarian language</t>
  </si>
  <si>
    <t>Didactica limbii și literaturii maghiare (specializarea A) / The didactics of the Hungarian language and literature</t>
  </si>
  <si>
    <t xml:space="preserve">Didactica literaturii universale și comparate (specializarea B) / The didactics of universal and comparative literature </t>
  </si>
  <si>
    <t>Gramatică normativă / Prescriptive grammar</t>
  </si>
  <si>
    <t>Iniţiere în metodologia de cercetare ştiinţifică /Introduction to scientific research methodology</t>
  </si>
  <si>
    <t>Cultura teatrală în Transilvania (1700–1849) /  Theatrical Culture in Transylvania (1700-1849)</t>
  </si>
  <si>
    <t>Limba maghiară I (fonetică, stilistică și intermedialitate, textologie aplicată) / Hungarian language I (Phonetics, stylistics and intermediality, applied textology)</t>
  </si>
  <si>
    <r>
      <rPr>
        <b/>
        <sz val="9"/>
        <color indexed="8"/>
        <rFont val="Times New Roman"/>
        <family val="1"/>
      </rPr>
      <t>IV.EXAMENUL DE LICENŢĂ</t>
    </r>
    <r>
      <rPr>
        <sz val="9"/>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</si>
  <si>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VI.  UNIVERSITĂŢI EUROPENE DE REFERINŢĂ: 
</t>
    </r>
    <r>
      <rPr>
        <sz val="10"/>
        <color indexed="8"/>
        <rFont val="Times New Roman"/>
        <family val="1"/>
        <charset val="238"/>
      </rPr>
      <t>UNIVERSITATEA ELTE BUDAPESTA; 
UNIVERSITATEA DIN SZEGED; 
UNIVERSITATEA DIN PÉCS; 
UNIVERSITATEA DIN FLORENŢA</t>
    </r>
  </si>
  <si>
    <t>Sun standardul ARACIS, dar acceptabil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</si>
</sst>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name val="Times New Roman"/>
      <family val="1"/>
      <charset val="238"/>
    </font>
    <font>
      <b/>
      <sz val="10"/>
      <name val="Times New Roman"/>
      <family val="1"/>
    </font>
    <font>
      <sz val="9"/>
      <color indexed="8"/>
      <name val="Times New Roman"/>
      <family val="1"/>
    </font>
    <font>
      <b/>
      <sz val="9"/>
      <color indexed="8"/>
      <name val="Times New Roman"/>
      <family val="1"/>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sz val="9"/>
      <color indexed="8"/>
      <name val="Times New Roman"/>
      <family val="1"/>
      <charset val="238"/>
    </font>
    <font>
      <b/>
      <sz val="9"/>
      <color indexed="8"/>
      <name val="Times New Roman"/>
      <family val="1"/>
      <charset val="238"/>
    </font>
    <font>
      <sz val="10"/>
      <name val="Calibri"/>
      <family val="2"/>
      <charset val="238"/>
      <scheme val="minor"/>
    </font>
    <font>
      <b/>
      <sz val="10"/>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6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9"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Alignment="1" applyProtection="1">
      <alignment vertical="center" wrapText="1"/>
      <protection locked="0"/>
    </xf>
    <xf numFmtId="0" fontId="1" fillId="0" borderId="0" xfId="0" applyFont="1" applyProtection="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Protection="1">
      <protection locked="0"/>
    </xf>
    <xf numFmtId="0" fontId="20" fillId="0" borderId="1" xfId="0" applyFont="1" applyBorder="1" applyAlignment="1" applyProtection="1">
      <alignment horizontal="center" vertical="center"/>
    </xf>
    <xf numFmtId="1" fontId="20" fillId="4"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9" fillId="3"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21" fillId="3" borderId="1"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1" fillId="3" borderId="2" xfId="0" applyFont="1" applyFill="1" applyBorder="1" applyAlignment="1" applyProtection="1">
      <alignment horizontal="left" vertical="center"/>
      <protection locked="0"/>
    </xf>
    <xf numFmtId="0" fontId="21" fillId="3" borderId="5" xfId="0" applyFont="1" applyFill="1" applyBorder="1" applyAlignment="1" applyProtection="1">
      <alignment horizontal="left" vertical="center"/>
      <protection locked="0"/>
    </xf>
    <xf numFmtId="0" fontId="21" fillId="3"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0" xfId="0" applyFont="1" applyProtection="1">
      <protection locked="0"/>
    </xf>
    <xf numFmtId="0" fontId="1" fillId="0" borderId="1" xfId="0" applyFont="1" applyBorder="1" applyAlignment="1" applyProtection="1">
      <alignment horizontal="left" vertical="center" wrapText="1"/>
    </xf>
    <xf numFmtId="1"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 fillId="0" borderId="0" xfId="0" applyFont="1" applyAlignment="1" applyProtection="1">
      <alignment wrapText="1"/>
      <protection locked="0"/>
    </xf>
    <xf numFmtId="0" fontId="1" fillId="0" borderId="0" xfId="0" applyFont="1" applyProtection="1">
      <protection locked="0"/>
    </xf>
    <xf numFmtId="0" fontId="1" fillId="0" borderId="0" xfId="0" applyFont="1" applyBorder="1" applyProtection="1">
      <protection locked="0"/>
    </xf>
    <xf numFmtId="0" fontId="9" fillId="0" borderId="0" xfId="0" applyFont="1" applyFill="1" applyBorder="1" applyAlignment="1" applyProtection="1">
      <alignment horizontal="left" vertical="center" wrapText="1"/>
      <protection locked="0"/>
    </xf>
    <xf numFmtId="0" fontId="1" fillId="0" borderId="14" xfId="0" applyFont="1" applyBorder="1" applyProtection="1">
      <protection locked="0"/>
    </xf>
    <xf numFmtId="0" fontId="1" fillId="0" borderId="0" xfId="0" applyFont="1" applyProtection="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9" fillId="3" borderId="2"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21" fillId="0" borderId="0" xfId="0" applyFont="1" applyAlignment="1" applyProtection="1">
      <alignment vertical="center" wrapText="1"/>
      <protection locked="0"/>
    </xf>
    <xf numFmtId="0" fontId="31" fillId="0" borderId="0" xfId="0" applyFont="1" applyAlignment="1">
      <alignment vertical="center" wrapText="1"/>
    </xf>
    <xf numFmtId="0" fontId="1" fillId="0" borderId="0" xfId="0" applyFont="1" applyAlignment="1" applyProtection="1">
      <alignment vertical="center"/>
      <protection locked="0"/>
    </xf>
    <xf numFmtId="1"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1" fillId="3" borderId="2" xfId="0" applyFont="1" applyFill="1" applyBorder="1" applyAlignment="1" applyProtection="1">
      <alignment horizontal="left" vertical="center"/>
      <protection locked="0"/>
    </xf>
    <xf numFmtId="0" fontId="21" fillId="3" borderId="5" xfId="0" applyFont="1" applyFill="1" applyBorder="1" applyAlignment="1" applyProtection="1">
      <alignment horizontal="left" vertical="center"/>
      <protection locked="0"/>
    </xf>
    <xf numFmtId="0" fontId="21" fillId="3" borderId="6" xfId="0" applyFont="1" applyFill="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21" fillId="3" borderId="2" xfId="0" applyFont="1" applyFill="1" applyBorder="1" applyAlignment="1" applyProtection="1">
      <alignment horizontal="left" vertical="center" wrapText="1"/>
      <protection locked="0"/>
    </xf>
    <xf numFmtId="0" fontId="21" fillId="3" borderId="5" xfId="0" applyFont="1" applyFill="1" applyBorder="1" applyAlignment="1" applyProtection="1">
      <alignment horizontal="left" vertical="center" wrapText="1"/>
      <protection locked="0"/>
    </xf>
    <xf numFmtId="0" fontId="21" fillId="3" borderId="6"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1" fillId="3" borderId="2" xfId="0" applyFont="1" applyFill="1" applyBorder="1" applyAlignment="1" applyProtection="1">
      <alignment horizontal="left"/>
      <protection locked="0"/>
    </xf>
    <xf numFmtId="0" fontId="21" fillId="3" borderId="5" xfId="0" applyFont="1" applyFill="1" applyBorder="1" applyAlignment="1" applyProtection="1">
      <alignment horizontal="left"/>
      <protection locked="0"/>
    </xf>
    <xf numFmtId="0" fontId="21" fillId="3" borderId="6" xfId="0" applyFont="1" applyFill="1" applyBorder="1" applyAlignment="1" applyProtection="1">
      <alignment horizontal="left"/>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0" fillId="0" borderId="2"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8" fillId="7"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2" fillId="0" borderId="7" xfId="0" applyFont="1" applyBorder="1" applyProtection="1">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5" xfId="0" applyBorder="1"/>
    <xf numFmtId="0" fontId="0" fillId="0" borderId="6" xfId="0" applyBorder="1"/>
    <xf numFmtId="2" fontId="1" fillId="0" borderId="1" xfId="0" applyNumberFormat="1" applyFont="1" applyBorder="1" applyAlignment="1" applyProtection="1">
      <alignment horizontal="center" vertical="center" wrapText="1"/>
    </xf>
    <xf numFmtId="1" fontId="9" fillId="3" borderId="2"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left" vertical="center"/>
      <protection locked="0"/>
    </xf>
    <xf numFmtId="1" fontId="9" fillId="3" borderId="6" xfId="0" applyNumberFormat="1" applyFont="1" applyFill="1" applyBorder="1" applyAlignment="1" applyProtection="1">
      <alignment horizontal="left"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3"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2" borderId="1" xfId="0" applyFont="1" applyFill="1" applyBorder="1" applyAlignment="1" applyProtection="1">
      <alignment horizontal="left" vertical="center"/>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0" fillId="0" borderId="5" xfId="0" applyBorder="1" applyAlignment="1">
      <alignment wrapText="1"/>
    </xf>
    <xf numFmtId="0" fontId="0" fillId="0" borderId="6" xfId="0" applyBorder="1" applyAlignment="1">
      <alignment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9" fillId="2" borderId="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1" fontId="20" fillId="4" borderId="2" xfId="0" applyNumberFormat="1" applyFont="1" applyFill="1" applyBorder="1" applyAlignment="1" applyProtection="1">
      <alignment horizontal="center" vertical="center" wrapText="1"/>
      <protection locked="0"/>
    </xf>
    <xf numFmtId="1" fontId="20" fillId="4" borderId="5" xfId="0" applyNumberFormat="1" applyFont="1" applyFill="1" applyBorder="1" applyAlignment="1" applyProtection="1">
      <alignment horizontal="center" vertical="center" wrapText="1"/>
      <protection locked="0"/>
    </xf>
    <xf numFmtId="1" fontId="20"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3" fillId="0" borderId="0" xfId="0" applyFont="1" applyAlignment="1" applyProtection="1">
      <alignment vertical="top" wrapText="1"/>
      <protection locked="0"/>
    </xf>
    <xf numFmtId="0" fontId="23" fillId="0" borderId="0" xfId="0" applyFont="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9" fillId="0" borderId="0" xfId="0" applyFont="1" applyFill="1" applyBorder="1" applyAlignment="1" applyProtection="1">
      <alignment vertical="center" wrapText="1"/>
      <protection locked="0"/>
    </xf>
    <xf numFmtId="0" fontId="20" fillId="0" borderId="0" xfId="0" applyFont="1" applyBorder="1" applyAlignment="1" applyProtection="1">
      <alignment horizontal="center" vertical="center"/>
    </xf>
    <xf numFmtId="10" fontId="32" fillId="0" borderId="1" xfId="0" applyNumberFormat="1" applyFont="1" applyBorder="1" applyAlignment="1" applyProtection="1">
      <alignment horizontal="center" vertical="center"/>
      <protection locked="0"/>
    </xf>
    <xf numFmtId="0" fontId="18" fillId="7" borderId="0" xfId="0" applyFont="1" applyFill="1" applyProtection="1">
      <protection locked="0"/>
    </xf>
    <xf numFmtId="10" fontId="0" fillId="0" borderId="0" xfId="0" applyNumberFormat="1" applyBorder="1" applyAlignment="1"/>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7"/>
  <sheetViews>
    <sheetView showRuler="0" view="pageLayout" topLeftCell="A73" zoomScaleNormal="100" zoomScaleSheetLayoutView="125" workbookViewId="0">
      <selection activeCell="V308" sqref="V308"/>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87" t="s">
        <v>110</v>
      </c>
      <c r="B1" s="287"/>
      <c r="C1" s="287"/>
      <c r="D1" s="287"/>
      <c r="E1" s="287"/>
      <c r="F1" s="287"/>
      <c r="G1" s="287"/>
      <c r="H1" s="287"/>
      <c r="I1" s="287"/>
      <c r="J1" s="287"/>
      <c r="K1" s="287"/>
      <c r="M1" s="292" t="s">
        <v>21</v>
      </c>
      <c r="N1" s="292"/>
      <c r="O1" s="292"/>
      <c r="P1" s="292"/>
      <c r="Q1" s="292"/>
      <c r="R1" s="292"/>
      <c r="S1" s="292"/>
      <c r="T1" s="292"/>
      <c r="Y1" s="45"/>
      <c r="Z1" s="45"/>
    </row>
    <row r="2" spans="1:28" ht="2.25" hidden="1" customHeight="1" x14ac:dyDescent="0.25">
      <c r="A2" s="287"/>
      <c r="B2" s="287"/>
      <c r="C2" s="287"/>
      <c r="D2" s="287"/>
      <c r="E2" s="287"/>
      <c r="F2" s="287"/>
      <c r="G2" s="287"/>
      <c r="H2" s="287"/>
      <c r="I2" s="287"/>
      <c r="J2" s="287"/>
      <c r="K2" s="287"/>
      <c r="Y2" s="54"/>
      <c r="Z2" s="55"/>
      <c r="AA2" s="45"/>
      <c r="AB2" s="45"/>
    </row>
    <row r="3" spans="1:28" ht="15" x14ac:dyDescent="0.25">
      <c r="A3" s="288" t="s">
        <v>93</v>
      </c>
      <c r="B3" s="288"/>
      <c r="C3" s="288"/>
      <c r="D3" s="288"/>
      <c r="E3" s="288"/>
      <c r="F3" s="288"/>
      <c r="G3" s="288"/>
      <c r="H3" s="288"/>
      <c r="I3" s="288"/>
      <c r="J3" s="288"/>
      <c r="K3" s="288"/>
      <c r="M3" s="295"/>
      <c r="N3" s="296"/>
      <c r="O3" s="297" t="s">
        <v>37</v>
      </c>
      <c r="P3" s="298"/>
      <c r="Q3" s="299"/>
      <c r="R3" s="297" t="s">
        <v>38</v>
      </c>
      <c r="S3" s="298"/>
      <c r="T3" s="299"/>
      <c r="U3" s="267" t="str">
        <f>IF(O4&gt;=22,"Corect","Trebuie alocate cel puțin 22 de ore pe săptămână")</f>
        <v>Corect</v>
      </c>
      <c r="V3" s="268"/>
      <c r="W3" s="268"/>
      <c r="X3" s="268"/>
      <c r="Y3" s="55"/>
      <c r="Z3" s="55"/>
      <c r="AA3" s="45"/>
    </row>
    <row r="4" spans="1:28" ht="15" x14ac:dyDescent="0.25">
      <c r="A4" s="288" t="s">
        <v>103</v>
      </c>
      <c r="B4" s="288"/>
      <c r="C4" s="288"/>
      <c r="D4" s="288"/>
      <c r="E4" s="288"/>
      <c r="F4" s="288"/>
      <c r="G4" s="288"/>
      <c r="H4" s="288"/>
      <c r="I4" s="288"/>
      <c r="J4" s="288"/>
      <c r="K4" s="288"/>
      <c r="M4" s="248" t="s">
        <v>14</v>
      </c>
      <c r="N4" s="250"/>
      <c r="O4" s="303">
        <f>N54</f>
        <v>28</v>
      </c>
      <c r="P4" s="304"/>
      <c r="Q4" s="305"/>
      <c r="R4" s="303">
        <f>N70</f>
        <v>28</v>
      </c>
      <c r="S4" s="304"/>
      <c r="T4" s="305"/>
      <c r="U4" s="267" t="str">
        <f>IF(R4&gt;=22,"Corect","Trebuie alocate cel puțin 22 de ore pe săptămână")</f>
        <v>Corect</v>
      </c>
      <c r="V4" s="268"/>
      <c r="W4" s="268"/>
      <c r="X4" s="268"/>
      <c r="Y4" s="55"/>
      <c r="Z4" s="55"/>
      <c r="AA4" s="45"/>
      <c r="AB4" s="45"/>
    </row>
    <row r="5" spans="1:28" ht="15" x14ac:dyDescent="0.25">
      <c r="A5" s="302" t="s">
        <v>108</v>
      </c>
      <c r="B5" s="302"/>
      <c r="C5" s="302"/>
      <c r="D5" s="302"/>
      <c r="E5" s="302"/>
      <c r="F5" s="302"/>
      <c r="G5" s="302"/>
      <c r="H5" s="302"/>
      <c r="I5" s="302"/>
      <c r="J5" s="302"/>
      <c r="K5" s="302"/>
      <c r="M5" s="248" t="s">
        <v>15</v>
      </c>
      <c r="N5" s="250"/>
      <c r="O5" s="303">
        <f>N87</f>
        <v>28</v>
      </c>
      <c r="P5" s="304"/>
      <c r="Q5" s="305"/>
      <c r="R5" s="303">
        <f>N104</f>
        <v>28</v>
      </c>
      <c r="S5" s="304"/>
      <c r="T5" s="305"/>
      <c r="U5" s="267" t="str">
        <f>IF(O5&gt;=22,"Corect","Trebuie alocate cel puțin 22 de ore pe săptămână")</f>
        <v>Corect</v>
      </c>
      <c r="V5" s="268"/>
      <c r="W5" s="268"/>
      <c r="X5" s="268"/>
      <c r="Y5" s="55"/>
      <c r="Z5" s="55"/>
      <c r="AA5" s="45"/>
    </row>
    <row r="6" spans="1:28" ht="15" customHeight="1" x14ac:dyDescent="0.25">
      <c r="A6" s="306" t="s">
        <v>296</v>
      </c>
      <c r="B6" s="306"/>
      <c r="C6" s="306"/>
      <c r="D6" s="306"/>
      <c r="E6" s="306"/>
      <c r="F6" s="306"/>
      <c r="G6" s="306"/>
      <c r="H6" s="306"/>
      <c r="I6" s="306"/>
      <c r="J6" s="306"/>
      <c r="K6" s="306"/>
      <c r="M6" s="248" t="s">
        <v>16</v>
      </c>
      <c r="N6" s="250"/>
      <c r="O6" s="303">
        <f>N119</f>
        <v>26</v>
      </c>
      <c r="P6" s="304"/>
      <c r="Q6" s="305"/>
      <c r="R6" s="303">
        <f>N139</f>
        <v>26</v>
      </c>
      <c r="S6" s="304"/>
      <c r="T6" s="305"/>
      <c r="U6" s="267" t="str">
        <f>IF(R5&gt;=22,"Corect","Trebuie alocate cel puțin 22 de ore pe săptămână")</f>
        <v>Corect</v>
      </c>
      <c r="V6" s="268"/>
      <c r="W6" s="268"/>
      <c r="X6" s="268"/>
      <c r="Y6" s="55"/>
      <c r="Z6" s="55"/>
      <c r="AA6" s="45"/>
    </row>
    <row r="7" spans="1:28" ht="15" x14ac:dyDescent="0.25">
      <c r="A7" s="306"/>
      <c r="B7" s="306"/>
      <c r="C7" s="306"/>
      <c r="D7" s="306"/>
      <c r="E7" s="306"/>
      <c r="F7" s="306"/>
      <c r="G7" s="306"/>
      <c r="H7" s="306"/>
      <c r="I7" s="306"/>
      <c r="J7" s="306"/>
      <c r="K7" s="306"/>
      <c r="M7" s="357" t="s">
        <v>311</v>
      </c>
      <c r="N7" s="357"/>
      <c r="O7" s="357"/>
      <c r="P7" s="357"/>
      <c r="Q7" s="357"/>
      <c r="R7" s="357"/>
      <c r="S7" s="357"/>
      <c r="T7" s="357"/>
      <c r="U7" s="267" t="str">
        <f>IF(O6&gt;=22,"Corect","Trebuie alocate cel puțin 22 de ore pe săptămână")</f>
        <v>Corect</v>
      </c>
      <c r="V7" s="268"/>
      <c r="W7" s="268"/>
      <c r="X7" s="268"/>
      <c r="Y7" s="55"/>
      <c r="Z7" s="55"/>
      <c r="AA7" s="45"/>
    </row>
    <row r="8" spans="1:28" ht="15" customHeight="1" x14ac:dyDescent="0.25">
      <c r="A8" s="306"/>
      <c r="B8" s="306"/>
      <c r="C8" s="306"/>
      <c r="D8" s="306"/>
      <c r="E8" s="306"/>
      <c r="F8" s="306"/>
      <c r="G8" s="306"/>
      <c r="H8" s="306"/>
      <c r="I8" s="306"/>
      <c r="J8" s="306"/>
      <c r="K8" s="306"/>
      <c r="M8" s="356"/>
      <c r="N8" s="356"/>
      <c r="O8" s="356"/>
      <c r="P8" s="356"/>
      <c r="Q8" s="356"/>
      <c r="R8" s="356"/>
      <c r="S8" s="356"/>
      <c r="T8" s="356"/>
      <c r="U8" s="267" t="str">
        <f>IF(R6&gt;=22,"Corect","Trebuie alocate cel puțin 22 de ore pe săptămână")</f>
        <v>Corect</v>
      </c>
      <c r="V8" s="268"/>
      <c r="W8" s="268"/>
      <c r="X8" s="268"/>
      <c r="Y8" s="55"/>
      <c r="Z8" s="55"/>
      <c r="AA8" s="45"/>
    </row>
    <row r="9" spans="1:28" ht="15" x14ac:dyDescent="0.25">
      <c r="A9" s="306"/>
      <c r="B9" s="306"/>
      <c r="C9" s="306"/>
      <c r="D9" s="306"/>
      <c r="E9" s="306"/>
      <c r="F9" s="306"/>
      <c r="G9" s="306"/>
      <c r="H9" s="306"/>
      <c r="I9" s="306"/>
      <c r="J9" s="306"/>
      <c r="K9" s="306"/>
      <c r="M9" s="356"/>
      <c r="N9" s="356"/>
      <c r="O9" s="356"/>
      <c r="P9" s="356"/>
      <c r="Q9" s="356"/>
      <c r="R9" s="356"/>
      <c r="S9" s="356"/>
      <c r="T9" s="356"/>
      <c r="Y9" s="55"/>
      <c r="Z9" s="55"/>
    </row>
    <row r="10" spans="1:28" s="134" customFormat="1" ht="15" x14ac:dyDescent="0.25">
      <c r="A10" s="306"/>
      <c r="B10" s="306"/>
      <c r="C10" s="306"/>
      <c r="D10" s="306"/>
      <c r="E10" s="306"/>
      <c r="F10" s="306"/>
      <c r="G10" s="306"/>
      <c r="H10" s="306"/>
      <c r="I10" s="306"/>
      <c r="J10" s="306"/>
      <c r="K10" s="306"/>
      <c r="M10" s="356"/>
      <c r="N10" s="356"/>
      <c r="O10" s="356"/>
      <c r="P10" s="356"/>
      <c r="Q10" s="356"/>
      <c r="R10" s="356"/>
      <c r="S10" s="356"/>
      <c r="T10" s="356"/>
      <c r="U10" s="270"/>
      <c r="V10" s="270"/>
      <c r="W10" s="270"/>
      <c r="X10" s="270"/>
      <c r="Y10" s="55"/>
      <c r="Z10" s="55"/>
    </row>
    <row r="11" spans="1:28" ht="15" x14ac:dyDescent="0.25">
      <c r="A11" s="150" t="s">
        <v>119</v>
      </c>
      <c r="B11" s="150"/>
      <c r="C11" s="150"/>
      <c r="D11" s="150"/>
      <c r="E11" s="150"/>
      <c r="F11" s="150"/>
      <c r="G11" s="150"/>
      <c r="H11" s="150"/>
      <c r="I11" s="150"/>
      <c r="J11" s="150"/>
      <c r="K11" s="150"/>
      <c r="M11" s="307" t="s">
        <v>22</v>
      </c>
      <c r="N11" s="307"/>
      <c r="O11" s="307"/>
      <c r="P11" s="307"/>
      <c r="Q11" s="307"/>
      <c r="R11" s="307"/>
      <c r="S11" s="307"/>
      <c r="T11" s="307"/>
      <c r="U11" s="270"/>
      <c r="V11" s="270"/>
      <c r="W11" s="270"/>
      <c r="X11" s="270"/>
      <c r="Y11" s="55"/>
      <c r="Z11" s="55"/>
    </row>
    <row r="12" spans="1:28" ht="15" x14ac:dyDescent="0.25">
      <c r="A12" s="150" t="s">
        <v>107</v>
      </c>
      <c r="B12" s="150"/>
      <c r="C12" s="150"/>
      <c r="D12" s="150"/>
      <c r="E12" s="150"/>
      <c r="F12" s="150"/>
      <c r="G12" s="150"/>
      <c r="H12" s="150"/>
      <c r="I12" s="150"/>
      <c r="J12" s="150"/>
      <c r="K12" s="150"/>
      <c r="M12" s="136" t="s">
        <v>298</v>
      </c>
      <c r="N12" s="136"/>
      <c r="O12" s="136"/>
      <c r="P12" s="136"/>
      <c r="Q12" s="136"/>
      <c r="R12" s="136"/>
      <c r="S12" s="136"/>
      <c r="T12" s="136"/>
      <c r="U12" s="270"/>
      <c r="V12" s="270"/>
      <c r="W12" s="270"/>
      <c r="X12" s="270"/>
      <c r="Y12" s="55"/>
      <c r="Z12" s="55"/>
    </row>
    <row r="13" spans="1:28" ht="15" x14ac:dyDescent="0.25">
      <c r="A13" s="150" t="s">
        <v>18</v>
      </c>
      <c r="B13" s="150"/>
      <c r="C13" s="150"/>
      <c r="D13" s="150"/>
      <c r="E13" s="150"/>
      <c r="F13" s="150"/>
      <c r="G13" s="150"/>
      <c r="H13" s="150"/>
      <c r="I13" s="150"/>
      <c r="J13" s="150"/>
      <c r="K13" s="150"/>
      <c r="M13" s="136"/>
      <c r="N13" s="136"/>
      <c r="O13" s="136"/>
      <c r="P13" s="136"/>
      <c r="Q13" s="136"/>
      <c r="R13" s="136"/>
      <c r="S13" s="136"/>
      <c r="T13" s="136"/>
      <c r="U13" s="270"/>
      <c r="V13" s="270"/>
      <c r="W13" s="270"/>
      <c r="X13" s="270"/>
      <c r="Y13" s="55"/>
      <c r="Z13" s="55"/>
    </row>
    <row r="14" spans="1:28" ht="15" x14ac:dyDescent="0.25">
      <c r="A14" s="150" t="s">
        <v>19</v>
      </c>
      <c r="B14" s="150"/>
      <c r="C14" s="150"/>
      <c r="D14" s="150"/>
      <c r="E14" s="150"/>
      <c r="F14" s="150"/>
      <c r="G14" s="150"/>
      <c r="H14" s="150"/>
      <c r="I14" s="150"/>
      <c r="J14" s="150"/>
      <c r="K14" s="150"/>
      <c r="M14" s="136" t="s">
        <v>299</v>
      </c>
      <c r="N14" s="136"/>
      <c r="O14" s="136"/>
      <c r="P14" s="136"/>
      <c r="Q14" s="136"/>
      <c r="R14" s="136"/>
      <c r="S14" s="136"/>
      <c r="T14" s="136"/>
      <c r="U14" s="270"/>
      <c r="V14" s="270"/>
      <c r="W14" s="270"/>
      <c r="X14" s="270"/>
      <c r="Y14" s="55"/>
      <c r="Z14" s="55"/>
    </row>
    <row r="15" spans="1:28" x14ac:dyDescent="0.2">
      <c r="A15" s="300" t="s">
        <v>0</v>
      </c>
      <c r="B15" s="300"/>
      <c r="C15" s="300"/>
      <c r="D15" s="300"/>
      <c r="E15" s="300"/>
      <c r="F15" s="300"/>
      <c r="G15" s="300"/>
      <c r="H15" s="300"/>
      <c r="I15" s="300"/>
      <c r="J15" s="300"/>
      <c r="K15" s="300"/>
      <c r="M15" s="136" t="s">
        <v>300</v>
      </c>
      <c r="N15" s="136"/>
      <c r="O15" s="136"/>
      <c r="P15" s="136"/>
      <c r="Q15" s="136"/>
      <c r="R15" s="136"/>
      <c r="S15" s="136"/>
      <c r="T15" s="136"/>
      <c r="U15" s="270"/>
      <c r="V15" s="270"/>
      <c r="W15" s="270"/>
      <c r="X15" s="270"/>
      <c r="Y15" s="46"/>
      <c r="Z15" s="46"/>
    </row>
    <row r="16" spans="1:28" x14ac:dyDescent="0.2">
      <c r="A16" s="300" t="s">
        <v>1</v>
      </c>
      <c r="B16" s="300"/>
      <c r="C16" s="300"/>
      <c r="D16" s="300"/>
      <c r="E16" s="300"/>
      <c r="F16" s="300"/>
      <c r="G16" s="300"/>
      <c r="H16" s="300"/>
      <c r="I16" s="300"/>
      <c r="J16" s="300"/>
      <c r="K16" s="300"/>
      <c r="M16" s="136" t="s">
        <v>301</v>
      </c>
      <c r="N16" s="136"/>
      <c r="O16" s="136"/>
      <c r="P16" s="136"/>
      <c r="Q16" s="136"/>
      <c r="R16" s="136"/>
      <c r="S16" s="136"/>
      <c r="T16" s="136"/>
      <c r="U16" s="46"/>
      <c r="V16" s="46"/>
      <c r="W16" s="46"/>
      <c r="X16" s="46"/>
      <c r="Y16" s="46"/>
      <c r="Z16" s="46"/>
    </row>
    <row r="17" spans="1:26" x14ac:dyDescent="0.2">
      <c r="A17" s="294" t="s">
        <v>120</v>
      </c>
      <c r="B17" s="294"/>
      <c r="C17" s="294"/>
      <c r="D17" s="294"/>
      <c r="E17" s="294"/>
      <c r="F17" s="294"/>
      <c r="G17" s="294"/>
      <c r="H17" s="294"/>
      <c r="I17" s="294"/>
      <c r="J17" s="294"/>
      <c r="K17" s="294"/>
      <c r="M17" s="136" t="s">
        <v>302</v>
      </c>
      <c r="N17" s="136"/>
      <c r="O17" s="136"/>
      <c r="P17" s="136"/>
      <c r="Q17" s="136"/>
      <c r="R17" s="136"/>
      <c r="S17" s="136"/>
      <c r="T17" s="136"/>
      <c r="U17" s="46"/>
      <c r="V17" s="46"/>
      <c r="W17" s="46"/>
      <c r="X17" s="46"/>
      <c r="Y17" s="46"/>
      <c r="Z17" s="46"/>
    </row>
    <row r="18" spans="1:26" x14ac:dyDescent="0.2">
      <c r="A18" s="294" t="s">
        <v>121</v>
      </c>
      <c r="B18" s="294"/>
      <c r="C18" s="294"/>
      <c r="D18" s="294"/>
      <c r="E18" s="294"/>
      <c r="F18" s="294"/>
      <c r="G18" s="294"/>
      <c r="H18" s="294"/>
      <c r="I18" s="294"/>
      <c r="J18" s="294"/>
      <c r="K18" s="294"/>
      <c r="M18" s="136"/>
      <c r="N18" s="136"/>
      <c r="O18" s="136"/>
      <c r="P18" s="136"/>
      <c r="Q18" s="136"/>
      <c r="R18" s="136"/>
      <c r="S18" s="136"/>
      <c r="T18" s="136"/>
      <c r="U18" s="46"/>
      <c r="V18" s="46"/>
      <c r="W18" s="46"/>
      <c r="X18" s="46"/>
      <c r="Y18" s="46"/>
      <c r="Z18" s="46"/>
    </row>
    <row r="19" spans="1:26" x14ac:dyDescent="0.2">
      <c r="A19" s="150" t="s">
        <v>77</v>
      </c>
      <c r="B19" s="150"/>
      <c r="C19" s="150"/>
      <c r="D19" s="150"/>
      <c r="E19" s="150"/>
      <c r="F19" s="150"/>
      <c r="G19" s="150"/>
      <c r="H19" s="150"/>
      <c r="I19" s="150"/>
      <c r="J19" s="150"/>
      <c r="K19" s="150"/>
      <c r="M19" s="136" t="s">
        <v>303</v>
      </c>
      <c r="N19" s="136"/>
      <c r="O19" s="136"/>
      <c r="P19" s="136"/>
      <c r="Q19" s="136"/>
      <c r="R19" s="136"/>
      <c r="S19" s="136"/>
      <c r="T19" s="136"/>
      <c r="U19" s="46"/>
      <c r="V19" s="46"/>
      <c r="W19" s="46"/>
      <c r="X19" s="46"/>
      <c r="Y19" s="46"/>
      <c r="Z19" s="46"/>
    </row>
    <row r="20" spans="1:26" s="96" customFormat="1" x14ac:dyDescent="0.2">
      <c r="A20" s="150" t="s">
        <v>122</v>
      </c>
      <c r="B20" s="150"/>
      <c r="C20" s="150"/>
      <c r="D20" s="150"/>
      <c r="E20" s="150"/>
      <c r="F20" s="150"/>
      <c r="G20" s="150"/>
      <c r="H20" s="150"/>
      <c r="I20" s="150"/>
      <c r="J20" s="150"/>
      <c r="K20" s="150"/>
      <c r="M20" s="136"/>
      <c r="N20" s="136"/>
      <c r="O20" s="136"/>
      <c r="P20" s="136"/>
      <c r="Q20" s="136"/>
      <c r="R20" s="136"/>
      <c r="S20" s="136"/>
      <c r="T20" s="136"/>
      <c r="U20" s="46"/>
      <c r="V20" s="46"/>
      <c r="W20" s="46"/>
      <c r="X20" s="46"/>
      <c r="Y20" s="46"/>
      <c r="Z20" s="46"/>
    </row>
    <row r="21" spans="1:26" s="96" customFormat="1" x14ac:dyDescent="0.2">
      <c r="A21" s="148" t="s">
        <v>223</v>
      </c>
      <c r="B21" s="149"/>
      <c r="C21" s="149"/>
      <c r="D21" s="149"/>
      <c r="E21" s="149"/>
      <c r="F21" s="149"/>
      <c r="G21" s="149"/>
      <c r="H21" s="149"/>
      <c r="I21" s="149"/>
      <c r="J21" s="149"/>
      <c r="K21" s="149"/>
      <c r="M21" s="358"/>
      <c r="N21" s="358"/>
      <c r="O21" s="358"/>
      <c r="P21" s="358"/>
      <c r="Q21" s="358"/>
      <c r="R21" s="358"/>
      <c r="S21" s="358"/>
      <c r="T21" s="358"/>
      <c r="U21" s="46"/>
      <c r="V21" s="46"/>
      <c r="W21" s="46"/>
      <c r="X21" s="46"/>
      <c r="Y21" s="46"/>
      <c r="Z21" s="46"/>
    </row>
    <row r="22" spans="1:26" s="39" customFormat="1" x14ac:dyDescent="0.2">
      <c r="A22" s="308" t="s">
        <v>124</v>
      </c>
      <c r="B22" s="308"/>
      <c r="C22" s="308"/>
      <c r="D22" s="308"/>
      <c r="E22" s="308"/>
      <c r="F22" s="308"/>
      <c r="G22" s="308"/>
      <c r="H22" s="308"/>
      <c r="I22" s="308"/>
      <c r="J22" s="308"/>
      <c r="K22" s="308"/>
      <c r="M22" s="355"/>
      <c r="N22" s="355"/>
      <c r="O22" s="355"/>
      <c r="P22" s="355"/>
      <c r="Q22" s="355"/>
      <c r="R22" s="355"/>
      <c r="S22" s="355"/>
      <c r="T22" s="355"/>
      <c r="U22" s="46"/>
      <c r="V22" s="46"/>
      <c r="W22" s="46"/>
      <c r="X22" s="46"/>
      <c r="Y22" s="46"/>
      <c r="Z22" s="46"/>
    </row>
    <row r="23" spans="1:26" s="134" customFormat="1" x14ac:dyDescent="0.2">
      <c r="A23" s="308"/>
      <c r="B23" s="308"/>
      <c r="C23" s="308"/>
      <c r="D23" s="308"/>
      <c r="E23" s="308"/>
      <c r="F23" s="308"/>
      <c r="G23" s="308"/>
      <c r="H23" s="308"/>
      <c r="I23" s="308"/>
      <c r="J23" s="308"/>
      <c r="K23" s="308"/>
      <c r="M23" s="355"/>
      <c r="N23" s="355"/>
      <c r="O23" s="355"/>
      <c r="P23" s="355"/>
      <c r="Q23" s="355"/>
      <c r="R23" s="355"/>
      <c r="S23" s="355"/>
      <c r="T23" s="355"/>
      <c r="U23" s="46"/>
      <c r="V23" s="46"/>
      <c r="W23" s="46"/>
      <c r="X23" s="46"/>
      <c r="Y23" s="46"/>
      <c r="Z23" s="46"/>
    </row>
    <row r="24" spans="1:26" s="26" customFormat="1" ht="14.1" customHeight="1" x14ac:dyDescent="0.2">
      <c r="A24" s="150" t="s">
        <v>123</v>
      </c>
      <c r="B24" s="150"/>
      <c r="C24" s="150"/>
      <c r="D24" s="150"/>
      <c r="E24" s="150"/>
      <c r="F24" s="150"/>
      <c r="G24" s="150"/>
      <c r="H24" s="150"/>
      <c r="I24" s="150"/>
      <c r="J24" s="150"/>
      <c r="K24" s="150"/>
      <c r="M24" s="302" t="s">
        <v>109</v>
      </c>
      <c r="N24" s="302"/>
      <c r="O24" s="302"/>
      <c r="P24" s="302"/>
      <c r="Q24" s="302"/>
      <c r="R24" s="302"/>
      <c r="S24" s="302"/>
      <c r="T24" s="302"/>
      <c r="U24" s="46"/>
      <c r="V24" s="46"/>
      <c r="W24" s="46"/>
      <c r="X24" s="46"/>
      <c r="Y24" s="46"/>
      <c r="Z24" s="46"/>
    </row>
    <row r="25" spans="1:26" ht="8.1" customHeight="1" x14ac:dyDescent="0.2">
      <c r="A25" s="309" t="s">
        <v>78</v>
      </c>
      <c r="B25" s="309"/>
      <c r="C25" s="309"/>
      <c r="D25" s="309"/>
      <c r="E25" s="309"/>
      <c r="F25" s="309"/>
      <c r="G25" s="309"/>
      <c r="H25" s="309"/>
      <c r="I25" s="309"/>
      <c r="J25" s="309"/>
      <c r="K25" s="309"/>
      <c r="M25" s="302"/>
      <c r="N25" s="302"/>
      <c r="O25" s="302"/>
      <c r="P25" s="302"/>
      <c r="Q25" s="302"/>
      <c r="R25" s="302"/>
      <c r="S25" s="302"/>
      <c r="T25" s="302"/>
      <c r="U25" s="46"/>
      <c r="V25" s="46"/>
      <c r="W25" s="46"/>
      <c r="X25" s="46"/>
      <c r="Y25" s="46"/>
      <c r="Z25" s="46"/>
    </row>
    <row r="26" spans="1:26" ht="15" customHeight="1" x14ac:dyDescent="0.2">
      <c r="A26" s="309"/>
      <c r="B26" s="309"/>
      <c r="C26" s="309"/>
      <c r="D26" s="309"/>
      <c r="E26" s="309"/>
      <c r="F26" s="309"/>
      <c r="G26" s="309"/>
      <c r="H26" s="309"/>
      <c r="I26" s="309"/>
      <c r="J26" s="309"/>
      <c r="K26" s="309"/>
      <c r="M26" s="302"/>
      <c r="N26" s="302"/>
      <c r="O26" s="302"/>
      <c r="P26" s="302"/>
      <c r="Q26" s="302"/>
      <c r="R26" s="302"/>
      <c r="S26" s="302"/>
      <c r="T26" s="302"/>
      <c r="U26" s="46"/>
      <c r="V26" s="46"/>
      <c r="W26" s="46"/>
      <c r="X26" s="46"/>
      <c r="Y26" s="46"/>
      <c r="Z26" s="46"/>
    </row>
    <row r="27" spans="1:26" ht="15" customHeight="1" x14ac:dyDescent="0.2">
      <c r="A27" s="309"/>
      <c r="B27" s="309"/>
      <c r="C27" s="309"/>
      <c r="D27" s="309"/>
      <c r="E27" s="309"/>
      <c r="F27" s="309"/>
      <c r="G27" s="309"/>
      <c r="H27" s="309"/>
      <c r="I27" s="309"/>
      <c r="J27" s="309"/>
      <c r="K27" s="309"/>
      <c r="M27" s="302"/>
      <c r="N27" s="302"/>
      <c r="O27" s="302"/>
      <c r="P27" s="302"/>
      <c r="Q27" s="302"/>
      <c r="R27" s="302"/>
      <c r="S27" s="302"/>
      <c r="T27" s="302"/>
      <c r="U27" s="46"/>
      <c r="V27" s="46"/>
      <c r="W27" s="46"/>
      <c r="X27" s="46"/>
      <c r="Y27" s="46"/>
      <c r="Z27" s="46"/>
    </row>
    <row r="28" spans="1:26" ht="12.95" customHeight="1" x14ac:dyDescent="0.2">
      <c r="A28" s="309"/>
      <c r="B28" s="309"/>
      <c r="C28" s="309"/>
      <c r="D28" s="309"/>
      <c r="E28" s="309"/>
      <c r="F28" s="309"/>
      <c r="G28" s="309"/>
      <c r="H28" s="309"/>
      <c r="I28" s="309"/>
      <c r="J28" s="309"/>
      <c r="K28" s="309"/>
      <c r="M28" s="302"/>
      <c r="N28" s="302"/>
      <c r="O28" s="302"/>
      <c r="P28" s="302"/>
      <c r="Q28" s="302"/>
      <c r="R28" s="302"/>
      <c r="S28" s="302"/>
      <c r="T28" s="302"/>
      <c r="U28" s="46"/>
      <c r="V28" s="46"/>
      <c r="W28" s="46"/>
      <c r="X28" s="46"/>
      <c r="Y28" s="46"/>
      <c r="Z28" s="46"/>
    </row>
    <row r="29" spans="1:26" ht="2.25" hidden="1" customHeight="1" x14ac:dyDescent="0.2">
      <c r="A29" s="2"/>
      <c r="B29" s="2"/>
      <c r="C29" s="2"/>
      <c r="D29" s="2"/>
      <c r="E29" s="2"/>
      <c r="F29" s="2"/>
      <c r="G29" s="2"/>
      <c r="H29" s="2"/>
      <c r="I29" s="2"/>
      <c r="J29" s="2"/>
      <c r="K29" s="2"/>
      <c r="M29" s="3"/>
      <c r="N29" s="3"/>
      <c r="O29" s="3"/>
      <c r="P29" s="3"/>
      <c r="Q29" s="3"/>
      <c r="R29" s="3"/>
      <c r="U29" s="46"/>
      <c r="V29" s="46"/>
      <c r="W29" s="46"/>
      <c r="X29" s="46"/>
      <c r="Y29" s="46"/>
      <c r="Z29" s="46"/>
    </row>
    <row r="30" spans="1:26" ht="12.75" customHeight="1" x14ac:dyDescent="0.2">
      <c r="A30" s="271" t="s">
        <v>17</v>
      </c>
      <c r="B30" s="271"/>
      <c r="C30" s="271"/>
      <c r="D30" s="271"/>
      <c r="E30" s="271"/>
      <c r="F30" s="271"/>
      <c r="G30" s="271"/>
      <c r="M30" s="302" t="s">
        <v>312</v>
      </c>
      <c r="N30" s="302"/>
      <c r="O30" s="302"/>
      <c r="P30" s="302"/>
      <c r="Q30" s="302"/>
      <c r="R30" s="302"/>
      <c r="S30" s="302"/>
      <c r="T30" s="302"/>
      <c r="U30" s="46"/>
      <c r="V30" s="46"/>
      <c r="W30" s="46"/>
      <c r="X30" s="46"/>
      <c r="Y30" s="46"/>
      <c r="Z30" s="46"/>
    </row>
    <row r="31" spans="1:26" ht="25.5" customHeight="1" x14ac:dyDescent="0.2">
      <c r="A31" s="4"/>
      <c r="B31" s="297" t="s">
        <v>2</v>
      </c>
      <c r="C31" s="299"/>
      <c r="D31" s="297" t="s">
        <v>3</v>
      </c>
      <c r="E31" s="298"/>
      <c r="F31" s="299"/>
      <c r="G31" s="301" t="s">
        <v>20</v>
      </c>
      <c r="H31" s="301" t="s">
        <v>10</v>
      </c>
      <c r="I31" s="297" t="s">
        <v>4</v>
      </c>
      <c r="J31" s="298"/>
      <c r="K31" s="299"/>
      <c r="M31" s="302"/>
      <c r="N31" s="302"/>
      <c r="O31" s="302"/>
      <c r="P31" s="302"/>
      <c r="Q31" s="302"/>
      <c r="R31" s="302"/>
      <c r="S31" s="302"/>
      <c r="T31" s="302"/>
    </row>
    <row r="32" spans="1:26" x14ac:dyDescent="0.2">
      <c r="A32" s="4"/>
      <c r="B32" s="35" t="s">
        <v>5</v>
      </c>
      <c r="C32" s="35" t="s">
        <v>6</v>
      </c>
      <c r="D32" s="35" t="s">
        <v>7</v>
      </c>
      <c r="E32" s="35" t="s">
        <v>8</v>
      </c>
      <c r="F32" s="35" t="s">
        <v>9</v>
      </c>
      <c r="G32" s="171"/>
      <c r="H32" s="171"/>
      <c r="I32" s="35" t="s">
        <v>11</v>
      </c>
      <c r="J32" s="35" t="s">
        <v>12</v>
      </c>
      <c r="K32" s="35" t="s">
        <v>13</v>
      </c>
      <c r="M32" s="302"/>
      <c r="N32" s="302"/>
      <c r="O32" s="302"/>
      <c r="P32" s="302"/>
      <c r="Q32" s="302"/>
      <c r="R32" s="302"/>
      <c r="S32" s="302"/>
      <c r="T32" s="302"/>
    </row>
    <row r="33" spans="1:28" x14ac:dyDescent="0.2">
      <c r="A33" s="37" t="s">
        <v>14</v>
      </c>
      <c r="B33" s="36">
        <v>14</v>
      </c>
      <c r="C33" s="36">
        <v>14</v>
      </c>
      <c r="D33" s="17">
        <v>3</v>
      </c>
      <c r="E33" s="17">
        <v>3</v>
      </c>
      <c r="F33" s="17">
        <v>2</v>
      </c>
      <c r="G33" s="17"/>
      <c r="H33" s="23"/>
      <c r="I33" s="17">
        <v>3</v>
      </c>
      <c r="J33" s="17">
        <v>1</v>
      </c>
      <c r="K33" s="17">
        <v>12</v>
      </c>
      <c r="L33" s="24"/>
      <c r="M33" s="302"/>
      <c r="N33" s="302"/>
      <c r="O33" s="302"/>
      <c r="P33" s="302"/>
      <c r="Q33" s="302"/>
      <c r="R33" s="302"/>
      <c r="S33" s="302"/>
      <c r="T33" s="302"/>
      <c r="U33" s="269" t="str">
        <f t="shared" ref="U33" si="0">IF(SUM(B33:K33)=52,"Corect","Suma trebuie să fie 52")</f>
        <v>Corect</v>
      </c>
      <c r="V33" s="269"/>
    </row>
    <row r="34" spans="1:28" x14ac:dyDescent="0.2">
      <c r="A34" s="37" t="s">
        <v>15</v>
      </c>
      <c r="B34" s="36">
        <v>14</v>
      </c>
      <c r="C34" s="36">
        <v>14</v>
      </c>
      <c r="D34" s="17">
        <v>3</v>
      </c>
      <c r="E34" s="17">
        <v>3</v>
      </c>
      <c r="F34" s="17">
        <v>2</v>
      </c>
      <c r="G34" s="17"/>
      <c r="H34" s="23"/>
      <c r="I34" s="17">
        <v>3</v>
      </c>
      <c r="J34" s="17">
        <v>1</v>
      </c>
      <c r="K34" s="17">
        <v>12</v>
      </c>
      <c r="M34" s="302"/>
      <c r="N34" s="302"/>
      <c r="O34" s="302"/>
      <c r="P34" s="302"/>
      <c r="Q34" s="302"/>
      <c r="R34" s="302"/>
      <c r="S34" s="302"/>
      <c r="T34" s="302"/>
      <c r="U34" s="269" t="str">
        <f t="shared" ref="U34:U35" si="1">IF(SUM(B34:K34)=52,"Corect","Suma trebuie să fie 52")</f>
        <v>Corect</v>
      </c>
      <c r="V34" s="269"/>
    </row>
    <row r="35" spans="1:28" x14ac:dyDescent="0.2">
      <c r="A35" s="38" t="s">
        <v>16</v>
      </c>
      <c r="B35" s="36">
        <v>14</v>
      </c>
      <c r="C35" s="36">
        <v>12</v>
      </c>
      <c r="D35" s="17">
        <v>3</v>
      </c>
      <c r="E35" s="17">
        <v>3</v>
      </c>
      <c r="F35" s="17">
        <v>2</v>
      </c>
      <c r="G35" s="17"/>
      <c r="H35" s="23"/>
      <c r="I35" s="17">
        <v>3</v>
      </c>
      <c r="J35" s="17">
        <v>1</v>
      </c>
      <c r="K35" s="17">
        <v>14</v>
      </c>
      <c r="M35" s="302"/>
      <c r="N35" s="302"/>
      <c r="O35" s="302"/>
      <c r="P35" s="302"/>
      <c r="Q35" s="302"/>
      <c r="R35" s="302"/>
      <c r="S35" s="302"/>
      <c r="T35" s="302"/>
      <c r="U35" s="269" t="str">
        <f t="shared" si="1"/>
        <v>Corect</v>
      </c>
      <c r="V35" s="269"/>
    </row>
    <row r="36" spans="1:28" hidden="1" x14ac:dyDescent="0.2">
      <c r="A36" s="6"/>
      <c r="B36" s="6"/>
      <c r="C36" s="6"/>
      <c r="D36" s="6"/>
      <c r="E36" s="6"/>
      <c r="F36" s="6"/>
      <c r="G36" s="6"/>
      <c r="M36" s="94"/>
      <c r="N36" s="94"/>
      <c r="O36" s="94"/>
      <c r="P36" s="94"/>
      <c r="Q36" s="94"/>
      <c r="R36" s="94"/>
      <c r="S36" s="94"/>
      <c r="T36" s="94"/>
    </row>
    <row r="37" spans="1:28" ht="17.25" customHeight="1" x14ac:dyDescent="0.2">
      <c r="A37" s="293" t="s">
        <v>23</v>
      </c>
      <c r="B37" s="276"/>
      <c r="C37" s="276"/>
      <c r="D37" s="276"/>
      <c r="E37" s="276"/>
      <c r="F37" s="276"/>
      <c r="G37" s="276"/>
      <c r="H37" s="276"/>
      <c r="I37" s="276"/>
      <c r="J37" s="276"/>
      <c r="K37" s="276"/>
      <c r="L37" s="276"/>
      <c r="M37" s="276"/>
      <c r="N37" s="276"/>
      <c r="O37" s="276"/>
      <c r="P37" s="276"/>
      <c r="Q37" s="276"/>
      <c r="R37" s="276"/>
      <c r="S37" s="276"/>
      <c r="T37" s="276"/>
    </row>
    <row r="38" spans="1:28" ht="5.25" hidden="1" customHeight="1" x14ac:dyDescent="0.2">
      <c r="N38" s="8"/>
      <c r="O38" s="9" t="s">
        <v>39</v>
      </c>
      <c r="P38" s="9" t="s">
        <v>41</v>
      </c>
      <c r="Q38" s="9" t="s">
        <v>40</v>
      </c>
      <c r="R38" s="9"/>
      <c r="S38" s="9"/>
      <c r="T38" s="9"/>
    </row>
    <row r="39" spans="1:28" x14ac:dyDescent="0.2">
      <c r="A39" s="188" t="s">
        <v>44</v>
      </c>
      <c r="B39" s="188"/>
      <c r="C39" s="188"/>
      <c r="D39" s="188"/>
      <c r="E39" s="188"/>
      <c r="F39" s="188"/>
      <c r="G39" s="188"/>
      <c r="H39" s="188"/>
      <c r="I39" s="188"/>
      <c r="J39" s="188"/>
      <c r="K39" s="188"/>
      <c r="L39" s="188"/>
      <c r="M39" s="188"/>
      <c r="N39" s="188"/>
      <c r="O39" s="188"/>
      <c r="P39" s="188"/>
      <c r="Q39" s="188"/>
      <c r="R39" s="188"/>
      <c r="S39" s="188"/>
      <c r="T39" s="188"/>
    </row>
    <row r="40" spans="1:28" ht="25.5" customHeight="1" x14ac:dyDescent="0.2">
      <c r="A40" s="165" t="s">
        <v>29</v>
      </c>
      <c r="B40" s="175" t="s">
        <v>28</v>
      </c>
      <c r="C40" s="176"/>
      <c r="D40" s="176"/>
      <c r="E40" s="176"/>
      <c r="F40" s="176"/>
      <c r="G40" s="176"/>
      <c r="H40" s="176"/>
      <c r="I40" s="177"/>
      <c r="J40" s="301" t="s">
        <v>42</v>
      </c>
      <c r="K40" s="160" t="s">
        <v>26</v>
      </c>
      <c r="L40" s="163"/>
      <c r="M40" s="164"/>
      <c r="N40" s="160" t="s">
        <v>43</v>
      </c>
      <c r="O40" s="161"/>
      <c r="P40" s="162"/>
      <c r="Q40" s="160" t="s">
        <v>25</v>
      </c>
      <c r="R40" s="163"/>
      <c r="S40" s="164"/>
      <c r="T40" s="170" t="s">
        <v>24</v>
      </c>
    </row>
    <row r="41" spans="1:28" x14ac:dyDescent="0.2">
      <c r="A41" s="166"/>
      <c r="B41" s="178"/>
      <c r="C41" s="179"/>
      <c r="D41" s="179"/>
      <c r="E41" s="179"/>
      <c r="F41" s="179"/>
      <c r="G41" s="179"/>
      <c r="H41" s="179"/>
      <c r="I41" s="180"/>
      <c r="J41" s="171"/>
      <c r="K41" s="5" t="s">
        <v>30</v>
      </c>
      <c r="L41" s="5" t="s">
        <v>31</v>
      </c>
      <c r="M41" s="5" t="s">
        <v>32</v>
      </c>
      <c r="N41" s="5" t="s">
        <v>36</v>
      </c>
      <c r="O41" s="5" t="s">
        <v>7</v>
      </c>
      <c r="P41" s="5" t="s">
        <v>33</v>
      </c>
      <c r="Q41" s="5" t="s">
        <v>34</v>
      </c>
      <c r="R41" s="5" t="s">
        <v>30</v>
      </c>
      <c r="S41" s="5" t="s">
        <v>35</v>
      </c>
      <c r="T41" s="171"/>
    </row>
    <row r="42" spans="1:28" s="88" customFormat="1" ht="13.5" customHeight="1" x14ac:dyDescent="0.2">
      <c r="A42" s="195" t="s">
        <v>131</v>
      </c>
      <c r="B42" s="196"/>
      <c r="C42" s="196"/>
      <c r="D42" s="196"/>
      <c r="E42" s="196"/>
      <c r="F42" s="196"/>
      <c r="G42" s="196"/>
      <c r="H42" s="196"/>
      <c r="I42" s="196"/>
      <c r="J42" s="196"/>
      <c r="K42" s="196"/>
      <c r="L42" s="196"/>
      <c r="M42" s="196"/>
      <c r="N42" s="196"/>
      <c r="O42" s="196"/>
      <c r="P42" s="196"/>
      <c r="Q42" s="196"/>
      <c r="R42" s="196"/>
      <c r="S42" s="196"/>
      <c r="T42" s="197"/>
    </row>
    <row r="43" spans="1:28" ht="26.1" customHeight="1" x14ac:dyDescent="0.2">
      <c r="A43" s="32" t="s">
        <v>125</v>
      </c>
      <c r="B43" s="172" t="s">
        <v>310</v>
      </c>
      <c r="C43" s="173"/>
      <c r="D43" s="173"/>
      <c r="E43" s="173"/>
      <c r="F43" s="173"/>
      <c r="G43" s="173"/>
      <c r="H43" s="173"/>
      <c r="I43" s="174"/>
      <c r="J43" s="10">
        <v>5</v>
      </c>
      <c r="K43" s="10">
        <v>2</v>
      </c>
      <c r="L43" s="10">
        <v>3</v>
      </c>
      <c r="M43" s="10">
        <v>1</v>
      </c>
      <c r="N43" s="12">
        <f>K43+L43+M43</f>
        <v>6</v>
      </c>
      <c r="O43" s="13">
        <f>P43-N43</f>
        <v>3</v>
      </c>
      <c r="P43" s="13">
        <f>ROUND(PRODUCT(J43,25)/14,0)</f>
        <v>9</v>
      </c>
      <c r="Q43" s="16" t="s">
        <v>34</v>
      </c>
      <c r="R43" s="10"/>
      <c r="S43" s="17"/>
      <c r="T43" s="10" t="s">
        <v>40</v>
      </c>
    </row>
    <row r="44" spans="1:28" ht="26.25" customHeight="1" x14ac:dyDescent="0.2">
      <c r="A44" s="32" t="s">
        <v>126</v>
      </c>
      <c r="B44" s="172" t="s">
        <v>224</v>
      </c>
      <c r="C44" s="173"/>
      <c r="D44" s="173"/>
      <c r="E44" s="173"/>
      <c r="F44" s="173"/>
      <c r="G44" s="173"/>
      <c r="H44" s="173"/>
      <c r="I44" s="174"/>
      <c r="J44" s="10">
        <v>4</v>
      </c>
      <c r="K44" s="10">
        <v>2</v>
      </c>
      <c r="L44" s="10">
        <v>2</v>
      </c>
      <c r="M44" s="10">
        <v>0</v>
      </c>
      <c r="N44" s="12">
        <f t="shared" ref="N44:N48" si="2">K44+L44+M44</f>
        <v>4</v>
      </c>
      <c r="O44" s="13">
        <f t="shared" ref="O44:O48" si="3">P44-N44</f>
        <v>3</v>
      </c>
      <c r="P44" s="13">
        <f t="shared" ref="P44:P49" si="4">ROUND(PRODUCT(J44,25)/14,0)</f>
        <v>7</v>
      </c>
      <c r="Q44" s="16" t="s">
        <v>34</v>
      </c>
      <c r="R44" s="10"/>
      <c r="S44" s="17"/>
      <c r="T44" s="10" t="s">
        <v>40</v>
      </c>
    </row>
    <row r="45" spans="1:28" x14ac:dyDescent="0.2">
      <c r="A45" s="32" t="s">
        <v>127</v>
      </c>
      <c r="B45" s="167" t="s">
        <v>225</v>
      </c>
      <c r="C45" s="168"/>
      <c r="D45" s="168"/>
      <c r="E45" s="168"/>
      <c r="F45" s="168"/>
      <c r="G45" s="168"/>
      <c r="H45" s="168"/>
      <c r="I45" s="169"/>
      <c r="J45" s="10">
        <v>4</v>
      </c>
      <c r="K45" s="10">
        <v>2</v>
      </c>
      <c r="L45" s="10">
        <v>1</v>
      </c>
      <c r="M45" s="10">
        <v>0</v>
      </c>
      <c r="N45" s="12">
        <f t="shared" si="2"/>
        <v>3</v>
      </c>
      <c r="O45" s="13">
        <f t="shared" si="3"/>
        <v>4</v>
      </c>
      <c r="P45" s="13">
        <f t="shared" si="4"/>
        <v>7</v>
      </c>
      <c r="Q45" s="16" t="s">
        <v>34</v>
      </c>
      <c r="R45" s="10"/>
      <c r="S45" s="17"/>
      <c r="T45" s="10" t="s">
        <v>39</v>
      </c>
    </row>
    <row r="46" spans="1:28" x14ac:dyDescent="0.2">
      <c r="A46" s="105" t="s">
        <v>128</v>
      </c>
      <c r="B46" s="289" t="s">
        <v>226</v>
      </c>
      <c r="C46" s="290"/>
      <c r="D46" s="290"/>
      <c r="E46" s="290"/>
      <c r="F46" s="290"/>
      <c r="G46" s="290"/>
      <c r="H46" s="290"/>
      <c r="I46" s="291"/>
      <c r="J46" s="106">
        <v>3</v>
      </c>
      <c r="K46" s="106">
        <v>0</v>
      </c>
      <c r="L46" s="106">
        <v>0</v>
      </c>
      <c r="M46" s="106">
        <v>2</v>
      </c>
      <c r="N46" s="12">
        <f t="shared" si="2"/>
        <v>2</v>
      </c>
      <c r="O46" s="13">
        <f t="shared" si="3"/>
        <v>3</v>
      </c>
      <c r="P46" s="13">
        <f t="shared" si="4"/>
        <v>5</v>
      </c>
      <c r="Q46" s="107" t="s">
        <v>34</v>
      </c>
      <c r="R46" s="106"/>
      <c r="S46" s="108"/>
      <c r="T46" s="106" t="s">
        <v>41</v>
      </c>
      <c r="X46" s="1" t="s">
        <v>98</v>
      </c>
    </row>
    <row r="47" spans="1:28" s="101" customFormat="1" x14ac:dyDescent="0.2">
      <c r="A47" s="105" t="s">
        <v>129</v>
      </c>
      <c r="B47" s="289" t="s">
        <v>227</v>
      </c>
      <c r="C47" s="290"/>
      <c r="D47" s="290"/>
      <c r="E47" s="290"/>
      <c r="F47" s="290"/>
      <c r="G47" s="290"/>
      <c r="H47" s="290"/>
      <c r="I47" s="291"/>
      <c r="J47" s="106">
        <v>3</v>
      </c>
      <c r="K47" s="106">
        <v>0</v>
      </c>
      <c r="L47" s="106">
        <v>0</v>
      </c>
      <c r="M47" s="106">
        <v>2</v>
      </c>
      <c r="N47" s="100">
        <f t="shared" si="2"/>
        <v>2</v>
      </c>
      <c r="O47" s="13">
        <f t="shared" si="3"/>
        <v>3</v>
      </c>
      <c r="P47" s="13">
        <f t="shared" si="4"/>
        <v>5</v>
      </c>
      <c r="Q47" s="107"/>
      <c r="R47" s="106"/>
      <c r="S47" s="108" t="s">
        <v>35</v>
      </c>
      <c r="T47" s="106" t="s">
        <v>41</v>
      </c>
    </row>
    <row r="48" spans="1:28" s="101" customFormat="1" x14ac:dyDescent="0.2">
      <c r="A48" s="105" t="s">
        <v>130</v>
      </c>
      <c r="B48" s="289" t="s">
        <v>228</v>
      </c>
      <c r="C48" s="290"/>
      <c r="D48" s="290"/>
      <c r="E48" s="290"/>
      <c r="F48" s="290"/>
      <c r="G48" s="290"/>
      <c r="H48" s="290"/>
      <c r="I48" s="291"/>
      <c r="J48" s="106">
        <v>3</v>
      </c>
      <c r="K48" s="106">
        <v>1</v>
      </c>
      <c r="L48" s="106">
        <v>1</v>
      </c>
      <c r="M48" s="106">
        <v>0</v>
      </c>
      <c r="N48" s="100">
        <f t="shared" si="2"/>
        <v>2</v>
      </c>
      <c r="O48" s="13">
        <f t="shared" si="3"/>
        <v>3</v>
      </c>
      <c r="P48" s="13">
        <f t="shared" si="4"/>
        <v>5</v>
      </c>
      <c r="Q48" s="107" t="s">
        <v>34</v>
      </c>
      <c r="R48" s="106"/>
      <c r="S48" s="108"/>
      <c r="T48" s="106" t="s">
        <v>40</v>
      </c>
      <c r="Y48" s="1"/>
      <c r="Z48" s="1"/>
      <c r="AA48" s="1"/>
      <c r="AB48" s="1"/>
    </row>
    <row r="49" spans="1:28" s="101" customFormat="1" x14ac:dyDescent="0.2">
      <c r="A49" s="41" t="s">
        <v>91</v>
      </c>
      <c r="B49" s="321" t="s">
        <v>235</v>
      </c>
      <c r="C49" s="322"/>
      <c r="D49" s="322"/>
      <c r="E49" s="322"/>
      <c r="F49" s="322"/>
      <c r="G49" s="322"/>
      <c r="H49" s="322"/>
      <c r="I49" s="323"/>
      <c r="J49" s="41">
        <v>2</v>
      </c>
      <c r="K49" s="41">
        <v>0</v>
      </c>
      <c r="L49" s="41">
        <v>2</v>
      </c>
      <c r="M49" s="41">
        <v>0</v>
      </c>
      <c r="N49" s="41">
        <f t="shared" ref="N49" si="5">K49+L49+M49</f>
        <v>2</v>
      </c>
      <c r="O49" s="42">
        <f t="shared" ref="O49" si="6">P49-N49</f>
        <v>2</v>
      </c>
      <c r="P49" s="42">
        <f t="shared" si="4"/>
        <v>4</v>
      </c>
      <c r="Q49" s="43"/>
      <c r="R49" s="41"/>
      <c r="S49" s="44" t="s">
        <v>35</v>
      </c>
      <c r="T49" s="41" t="s">
        <v>41</v>
      </c>
    </row>
    <row r="50" spans="1:28" s="101" customFormat="1" x14ac:dyDescent="0.2">
      <c r="A50" s="199" t="s">
        <v>132</v>
      </c>
      <c r="B50" s="200"/>
      <c r="C50" s="200"/>
      <c r="D50" s="200"/>
      <c r="E50" s="200"/>
      <c r="F50" s="200"/>
      <c r="G50" s="200"/>
      <c r="H50" s="200"/>
      <c r="I50" s="200"/>
      <c r="J50" s="200"/>
      <c r="K50" s="200"/>
      <c r="L50" s="200"/>
      <c r="M50" s="200"/>
      <c r="N50" s="200"/>
      <c r="O50" s="200"/>
      <c r="P50" s="200"/>
      <c r="Q50" s="200"/>
      <c r="R50" s="200"/>
      <c r="S50" s="200"/>
      <c r="T50" s="201"/>
      <c r="Y50" s="1"/>
      <c r="Z50" s="1"/>
      <c r="AA50" s="1"/>
      <c r="AB50" s="1"/>
    </row>
    <row r="51" spans="1:28" s="101" customFormat="1" x14ac:dyDescent="0.2">
      <c r="A51" s="105" t="s">
        <v>200</v>
      </c>
      <c r="B51" s="289" t="s">
        <v>273</v>
      </c>
      <c r="C51" s="290"/>
      <c r="D51" s="290"/>
      <c r="E51" s="290"/>
      <c r="F51" s="290"/>
      <c r="G51" s="290"/>
      <c r="H51" s="290"/>
      <c r="I51" s="291"/>
      <c r="J51" s="106">
        <v>4</v>
      </c>
      <c r="K51" s="106">
        <v>2</v>
      </c>
      <c r="L51" s="106">
        <v>1</v>
      </c>
      <c r="M51" s="106">
        <v>0</v>
      </c>
      <c r="N51" s="100">
        <f>K51+L51+M51</f>
        <v>3</v>
      </c>
      <c r="O51" s="13">
        <f>P51-N51</f>
        <v>4</v>
      </c>
      <c r="P51" s="13">
        <f>ROUND(PRODUCT(J51,25)/14,0)</f>
        <v>7</v>
      </c>
      <c r="Q51" s="107" t="s">
        <v>34</v>
      </c>
      <c r="R51" s="106"/>
      <c r="S51" s="108"/>
      <c r="T51" s="106" t="s">
        <v>40</v>
      </c>
      <c r="Z51" s="1"/>
      <c r="AA51" s="1"/>
      <c r="AB51" s="1"/>
    </row>
    <row r="52" spans="1:28" ht="25.5" customHeight="1" x14ac:dyDescent="0.2">
      <c r="A52" s="105" t="s">
        <v>201</v>
      </c>
      <c r="B52" s="145" t="s">
        <v>274</v>
      </c>
      <c r="C52" s="146"/>
      <c r="D52" s="146"/>
      <c r="E52" s="146"/>
      <c r="F52" s="146"/>
      <c r="G52" s="146"/>
      <c r="H52" s="146"/>
      <c r="I52" s="147"/>
      <c r="J52" s="106">
        <v>4</v>
      </c>
      <c r="K52" s="106">
        <v>2</v>
      </c>
      <c r="L52" s="106">
        <v>0</v>
      </c>
      <c r="M52" s="106">
        <v>0</v>
      </c>
      <c r="N52" s="33">
        <f t="shared" ref="N52" si="7">K52+L52+M52</f>
        <v>2</v>
      </c>
      <c r="O52" s="13">
        <f t="shared" ref="O52" si="8">P52-N52</f>
        <v>5</v>
      </c>
      <c r="P52" s="13">
        <f t="shared" ref="P52" si="9">ROUND(PRODUCT(J52,25)/14,0)</f>
        <v>7</v>
      </c>
      <c r="Q52" s="107" t="s">
        <v>34</v>
      </c>
      <c r="R52" s="106"/>
      <c r="S52" s="108"/>
      <c r="T52" s="106" t="s">
        <v>40</v>
      </c>
    </row>
    <row r="53" spans="1:28" ht="24.95" customHeight="1" x14ac:dyDescent="0.2">
      <c r="A53" s="105" t="s">
        <v>202</v>
      </c>
      <c r="B53" s="145" t="s">
        <v>260</v>
      </c>
      <c r="C53" s="146"/>
      <c r="D53" s="146"/>
      <c r="E53" s="146"/>
      <c r="F53" s="146"/>
      <c r="G53" s="146"/>
      <c r="H53" s="146"/>
      <c r="I53" s="147"/>
      <c r="J53" s="106">
        <v>3</v>
      </c>
      <c r="K53" s="106">
        <v>1</v>
      </c>
      <c r="L53" s="106">
        <v>1</v>
      </c>
      <c r="M53" s="106">
        <v>0</v>
      </c>
      <c r="N53" s="85">
        <f>K53+L53+M53</f>
        <v>2</v>
      </c>
      <c r="O53" s="13">
        <f>P53-N53</f>
        <v>3</v>
      </c>
      <c r="P53" s="13">
        <f>ROUND(PRODUCT(J53,25)/14,0)</f>
        <v>5</v>
      </c>
      <c r="Q53" s="107"/>
      <c r="R53" s="106" t="s">
        <v>30</v>
      </c>
      <c r="S53" s="108"/>
      <c r="T53" s="106" t="s">
        <v>40</v>
      </c>
      <c r="U53" s="50"/>
      <c r="V53" s="50"/>
      <c r="W53" s="50"/>
      <c r="X53" s="50"/>
      <c r="Y53" s="50"/>
    </row>
    <row r="54" spans="1:28" x14ac:dyDescent="0.2">
      <c r="A54" s="14" t="s">
        <v>27</v>
      </c>
      <c r="B54" s="157"/>
      <c r="C54" s="158"/>
      <c r="D54" s="158"/>
      <c r="E54" s="158"/>
      <c r="F54" s="158"/>
      <c r="G54" s="158"/>
      <c r="H54" s="158"/>
      <c r="I54" s="159"/>
      <c r="J54" s="14">
        <f t="shared" ref="J54:P54" si="10">SUM(J43:J53)</f>
        <v>35</v>
      </c>
      <c r="K54" s="14">
        <f t="shared" si="10"/>
        <v>12</v>
      </c>
      <c r="L54" s="14">
        <f t="shared" si="10"/>
        <v>11</v>
      </c>
      <c r="M54" s="14">
        <f t="shared" si="10"/>
        <v>5</v>
      </c>
      <c r="N54" s="14">
        <f t="shared" si="10"/>
        <v>28</v>
      </c>
      <c r="O54" s="14">
        <f t="shared" si="10"/>
        <v>33</v>
      </c>
      <c r="P54" s="14">
        <f t="shared" si="10"/>
        <v>61</v>
      </c>
      <c r="Q54" s="25">
        <f>COUNTIF(Q43:Q53,"E")</f>
        <v>7</v>
      </c>
      <c r="R54" s="70">
        <f>COUNTIF(R43:R53,"C")</f>
        <v>1</v>
      </c>
      <c r="S54" s="70">
        <f>COUNTIF(S43:S53,"VP")</f>
        <v>2</v>
      </c>
      <c r="T54" s="98">
        <f>COUNTA(T43:T53)</f>
        <v>10</v>
      </c>
      <c r="U54" s="315" t="str">
        <f>IF(Q54&gt;=SUM(R54:S54),"Corect","E trebuie să fie cel puțin egal cu C+VP")</f>
        <v>Corect</v>
      </c>
      <c r="V54" s="138"/>
      <c r="W54" s="138"/>
    </row>
    <row r="55" spans="1:28" s="47" customFormat="1" x14ac:dyDescent="0.2">
      <c r="A55" s="48"/>
      <c r="B55" s="48"/>
      <c r="C55" s="48"/>
      <c r="D55" s="48"/>
      <c r="E55" s="48"/>
      <c r="F55" s="48"/>
      <c r="G55" s="48"/>
      <c r="H55" s="48"/>
      <c r="I55" s="48"/>
      <c r="J55" s="48"/>
      <c r="K55" s="48"/>
      <c r="L55" s="48"/>
      <c r="M55" s="48"/>
      <c r="N55" s="48"/>
      <c r="O55" s="48"/>
      <c r="P55" s="48"/>
      <c r="Q55" s="48"/>
      <c r="R55" s="48"/>
      <c r="S55" s="48"/>
      <c r="T55" s="49"/>
      <c r="U55" s="45"/>
    </row>
    <row r="56" spans="1:28" ht="16.5" customHeight="1" x14ac:dyDescent="0.2">
      <c r="A56" s="188" t="s">
        <v>45</v>
      </c>
      <c r="B56" s="188"/>
      <c r="C56" s="188"/>
      <c r="D56" s="188"/>
      <c r="E56" s="188"/>
      <c r="F56" s="188"/>
      <c r="G56" s="188"/>
      <c r="H56" s="188"/>
      <c r="I56" s="188"/>
      <c r="J56" s="188"/>
      <c r="K56" s="188"/>
      <c r="L56" s="188"/>
      <c r="M56" s="188"/>
      <c r="N56" s="188"/>
      <c r="O56" s="188"/>
      <c r="P56" s="188"/>
      <c r="Q56" s="188"/>
      <c r="R56" s="188"/>
      <c r="S56" s="188"/>
      <c r="T56" s="188"/>
    </row>
    <row r="57" spans="1:28" ht="26.25" customHeight="1" x14ac:dyDescent="0.2">
      <c r="A57" s="165" t="s">
        <v>29</v>
      </c>
      <c r="B57" s="175" t="s">
        <v>28</v>
      </c>
      <c r="C57" s="176"/>
      <c r="D57" s="176"/>
      <c r="E57" s="176"/>
      <c r="F57" s="176"/>
      <c r="G57" s="176"/>
      <c r="H57" s="176"/>
      <c r="I57" s="177"/>
      <c r="J57" s="301" t="s">
        <v>42</v>
      </c>
      <c r="K57" s="160" t="s">
        <v>26</v>
      </c>
      <c r="L57" s="163"/>
      <c r="M57" s="164"/>
      <c r="N57" s="160" t="s">
        <v>43</v>
      </c>
      <c r="O57" s="161"/>
      <c r="P57" s="162"/>
      <c r="Q57" s="160" t="s">
        <v>25</v>
      </c>
      <c r="R57" s="163"/>
      <c r="S57" s="164"/>
      <c r="T57" s="170" t="s">
        <v>24</v>
      </c>
    </row>
    <row r="58" spans="1:28" x14ac:dyDescent="0.2">
      <c r="A58" s="166"/>
      <c r="B58" s="178"/>
      <c r="C58" s="179"/>
      <c r="D58" s="179"/>
      <c r="E58" s="179"/>
      <c r="F58" s="179"/>
      <c r="G58" s="179"/>
      <c r="H58" s="179"/>
      <c r="I58" s="180"/>
      <c r="J58" s="171"/>
      <c r="K58" s="5" t="s">
        <v>30</v>
      </c>
      <c r="L58" s="5" t="s">
        <v>31</v>
      </c>
      <c r="M58" s="5" t="s">
        <v>32</v>
      </c>
      <c r="N58" s="51" t="s">
        <v>36</v>
      </c>
      <c r="O58" s="51" t="s">
        <v>7</v>
      </c>
      <c r="P58" s="51" t="s">
        <v>33</v>
      </c>
      <c r="Q58" s="51" t="s">
        <v>34</v>
      </c>
      <c r="R58" s="51" t="s">
        <v>30</v>
      </c>
      <c r="S58" s="51" t="s">
        <v>35</v>
      </c>
      <c r="T58" s="171"/>
    </row>
    <row r="59" spans="1:28" s="88" customFormat="1" ht="12.75" customHeight="1" x14ac:dyDescent="0.2">
      <c r="A59" s="195" t="s">
        <v>138</v>
      </c>
      <c r="B59" s="196"/>
      <c r="C59" s="196"/>
      <c r="D59" s="196"/>
      <c r="E59" s="196"/>
      <c r="F59" s="196"/>
      <c r="G59" s="196"/>
      <c r="H59" s="196"/>
      <c r="I59" s="196"/>
      <c r="J59" s="196"/>
      <c r="K59" s="196"/>
      <c r="L59" s="196"/>
      <c r="M59" s="196"/>
      <c r="N59" s="196"/>
      <c r="O59" s="196"/>
      <c r="P59" s="196"/>
      <c r="Q59" s="196"/>
      <c r="R59" s="196"/>
      <c r="S59" s="196"/>
      <c r="T59" s="197"/>
    </row>
    <row r="60" spans="1:28" ht="26.1" customHeight="1" x14ac:dyDescent="0.2">
      <c r="A60" s="105" t="s">
        <v>133</v>
      </c>
      <c r="B60" s="145" t="s">
        <v>229</v>
      </c>
      <c r="C60" s="146"/>
      <c r="D60" s="146"/>
      <c r="E60" s="146"/>
      <c r="F60" s="146"/>
      <c r="G60" s="146"/>
      <c r="H60" s="146"/>
      <c r="I60" s="147"/>
      <c r="J60" s="106">
        <v>6</v>
      </c>
      <c r="K60" s="106">
        <v>3</v>
      </c>
      <c r="L60" s="106">
        <v>2</v>
      </c>
      <c r="M60" s="106">
        <v>0</v>
      </c>
      <c r="N60" s="12">
        <f>K60+L60+M60</f>
        <v>5</v>
      </c>
      <c r="O60" s="13">
        <f>P60-N60</f>
        <v>6</v>
      </c>
      <c r="P60" s="13">
        <f>ROUND(PRODUCT(J60,25)/14,0)</f>
        <v>11</v>
      </c>
      <c r="Q60" s="107" t="s">
        <v>34</v>
      </c>
      <c r="R60" s="106"/>
      <c r="S60" s="108"/>
      <c r="T60" s="106" t="s">
        <v>40</v>
      </c>
    </row>
    <row r="61" spans="1:28" s="88" customFormat="1" ht="26.1" customHeight="1" x14ac:dyDescent="0.2">
      <c r="A61" s="105" t="s">
        <v>134</v>
      </c>
      <c r="B61" s="145" t="s">
        <v>230</v>
      </c>
      <c r="C61" s="146"/>
      <c r="D61" s="146"/>
      <c r="E61" s="146"/>
      <c r="F61" s="146"/>
      <c r="G61" s="146"/>
      <c r="H61" s="146"/>
      <c r="I61" s="147"/>
      <c r="J61" s="106">
        <v>6</v>
      </c>
      <c r="K61" s="106">
        <v>4</v>
      </c>
      <c r="L61" s="106">
        <v>3</v>
      </c>
      <c r="M61" s="106">
        <v>0</v>
      </c>
      <c r="N61" s="85">
        <f t="shared" ref="N61" si="11">K61+L61+M61</f>
        <v>7</v>
      </c>
      <c r="O61" s="13">
        <f t="shared" ref="O61" si="12">P61-N61</f>
        <v>4</v>
      </c>
      <c r="P61" s="13">
        <f t="shared" ref="P61" si="13">ROUND(PRODUCT(J61,25)/14,0)</f>
        <v>11</v>
      </c>
      <c r="Q61" s="107" t="s">
        <v>34</v>
      </c>
      <c r="R61" s="106"/>
      <c r="S61" s="108"/>
      <c r="T61" s="106" t="s">
        <v>40</v>
      </c>
    </row>
    <row r="62" spans="1:28" x14ac:dyDescent="0.2">
      <c r="A62" s="105" t="s">
        <v>135</v>
      </c>
      <c r="B62" s="289" t="s">
        <v>231</v>
      </c>
      <c r="C62" s="290"/>
      <c r="D62" s="290"/>
      <c r="E62" s="290"/>
      <c r="F62" s="290"/>
      <c r="G62" s="290"/>
      <c r="H62" s="290"/>
      <c r="I62" s="291"/>
      <c r="J62" s="106">
        <v>4</v>
      </c>
      <c r="K62" s="106">
        <v>2</v>
      </c>
      <c r="L62" s="106">
        <v>1</v>
      </c>
      <c r="M62" s="106">
        <v>0</v>
      </c>
      <c r="N62" s="12">
        <f t="shared" ref="N62:N68" si="14">K62+L62+M62</f>
        <v>3</v>
      </c>
      <c r="O62" s="13">
        <f t="shared" ref="O62:O68" si="15">P62-N62</f>
        <v>4</v>
      </c>
      <c r="P62" s="13">
        <f t="shared" ref="P62:P68" si="16">ROUND(PRODUCT(J62,25)/14,0)</f>
        <v>7</v>
      </c>
      <c r="Q62" s="107" t="s">
        <v>34</v>
      </c>
      <c r="R62" s="106"/>
      <c r="S62" s="108"/>
      <c r="T62" s="106" t="s">
        <v>39</v>
      </c>
    </row>
    <row r="63" spans="1:28" x14ac:dyDescent="0.2">
      <c r="A63" s="105" t="s">
        <v>136</v>
      </c>
      <c r="B63" s="289" t="s">
        <v>232</v>
      </c>
      <c r="C63" s="290"/>
      <c r="D63" s="290"/>
      <c r="E63" s="290"/>
      <c r="F63" s="290"/>
      <c r="G63" s="290"/>
      <c r="H63" s="290"/>
      <c r="I63" s="291"/>
      <c r="J63" s="106">
        <v>3</v>
      </c>
      <c r="K63" s="106">
        <v>0</v>
      </c>
      <c r="L63" s="106">
        <v>0</v>
      </c>
      <c r="M63" s="106">
        <v>2</v>
      </c>
      <c r="N63" s="12">
        <f t="shared" si="14"/>
        <v>2</v>
      </c>
      <c r="O63" s="13">
        <f t="shared" si="15"/>
        <v>3</v>
      </c>
      <c r="P63" s="13">
        <f t="shared" si="16"/>
        <v>5</v>
      </c>
      <c r="Q63" s="107" t="s">
        <v>34</v>
      </c>
      <c r="R63" s="106"/>
      <c r="S63" s="108"/>
      <c r="T63" s="106" t="s">
        <v>41</v>
      </c>
    </row>
    <row r="64" spans="1:28" x14ac:dyDescent="0.2">
      <c r="A64" s="105" t="s">
        <v>137</v>
      </c>
      <c r="B64" s="289" t="s">
        <v>233</v>
      </c>
      <c r="C64" s="290"/>
      <c r="D64" s="290"/>
      <c r="E64" s="290"/>
      <c r="F64" s="290"/>
      <c r="G64" s="290"/>
      <c r="H64" s="290"/>
      <c r="I64" s="291"/>
      <c r="J64" s="106">
        <v>3</v>
      </c>
      <c r="K64" s="106">
        <v>1</v>
      </c>
      <c r="L64" s="106">
        <v>0</v>
      </c>
      <c r="M64" s="106">
        <v>0</v>
      </c>
      <c r="N64" s="12">
        <f>K64+L64+M64</f>
        <v>1</v>
      </c>
      <c r="O64" s="13">
        <f>P64-N64</f>
        <v>4</v>
      </c>
      <c r="P64" s="13">
        <f>ROUND(PRODUCT(J64,25)/14,0)</f>
        <v>5</v>
      </c>
      <c r="Q64" s="107"/>
      <c r="R64" s="106" t="s">
        <v>30</v>
      </c>
      <c r="S64" s="108"/>
      <c r="T64" s="106" t="s">
        <v>41</v>
      </c>
    </row>
    <row r="65" spans="1:25" x14ac:dyDescent="0.2">
      <c r="A65" s="41" t="s">
        <v>92</v>
      </c>
      <c r="B65" s="321" t="s">
        <v>234</v>
      </c>
      <c r="C65" s="322"/>
      <c r="D65" s="322"/>
      <c r="E65" s="322"/>
      <c r="F65" s="322"/>
      <c r="G65" s="322"/>
      <c r="H65" s="322"/>
      <c r="I65" s="323"/>
      <c r="J65" s="41">
        <v>2</v>
      </c>
      <c r="K65" s="41">
        <v>0</v>
      </c>
      <c r="L65" s="41">
        <v>2</v>
      </c>
      <c r="M65" s="41">
        <v>0</v>
      </c>
      <c r="N65" s="41">
        <f t="shared" ref="N65" si="17">K65+L65+M65</f>
        <v>2</v>
      </c>
      <c r="O65" s="42">
        <f t="shared" ref="O65" si="18">P65-N65</f>
        <v>2</v>
      </c>
      <c r="P65" s="42">
        <f t="shared" ref="P65" si="19">ROUND(PRODUCT(J65,25)/14,0)</f>
        <v>4</v>
      </c>
      <c r="Q65" s="43"/>
      <c r="R65" s="41"/>
      <c r="S65" s="44" t="s">
        <v>35</v>
      </c>
      <c r="T65" s="41" t="s">
        <v>41</v>
      </c>
    </row>
    <row r="66" spans="1:25" s="88" customFormat="1" x14ac:dyDescent="0.2">
      <c r="A66" s="202" t="s">
        <v>139</v>
      </c>
      <c r="B66" s="203"/>
      <c r="C66" s="203"/>
      <c r="D66" s="203"/>
      <c r="E66" s="203"/>
      <c r="F66" s="203"/>
      <c r="G66" s="203"/>
      <c r="H66" s="203"/>
      <c r="I66" s="203"/>
      <c r="J66" s="203"/>
      <c r="K66" s="203"/>
      <c r="L66" s="203"/>
      <c r="M66" s="203"/>
      <c r="N66" s="203"/>
      <c r="O66" s="203"/>
      <c r="P66" s="203"/>
      <c r="Q66" s="203"/>
      <c r="R66" s="203"/>
      <c r="S66" s="203"/>
      <c r="T66" s="204"/>
    </row>
    <row r="67" spans="1:25" ht="25.5" customHeight="1" x14ac:dyDescent="0.2">
      <c r="A67" s="32" t="s">
        <v>203</v>
      </c>
      <c r="B67" s="172" t="s">
        <v>295</v>
      </c>
      <c r="C67" s="173"/>
      <c r="D67" s="173"/>
      <c r="E67" s="173"/>
      <c r="F67" s="173"/>
      <c r="G67" s="173"/>
      <c r="H67" s="173"/>
      <c r="I67" s="174"/>
      <c r="J67" s="10">
        <v>4</v>
      </c>
      <c r="K67" s="10">
        <v>2</v>
      </c>
      <c r="L67" s="10">
        <v>1</v>
      </c>
      <c r="M67" s="10">
        <v>0</v>
      </c>
      <c r="N67" s="12">
        <f t="shared" si="14"/>
        <v>3</v>
      </c>
      <c r="O67" s="13">
        <f t="shared" si="15"/>
        <v>4</v>
      </c>
      <c r="P67" s="13">
        <f t="shared" si="16"/>
        <v>7</v>
      </c>
      <c r="Q67" s="16" t="s">
        <v>34</v>
      </c>
      <c r="R67" s="10"/>
      <c r="S67" s="17"/>
      <c r="T67" s="10" t="s">
        <v>40</v>
      </c>
    </row>
    <row r="68" spans="1:25" x14ac:dyDescent="0.2">
      <c r="A68" s="32" t="s">
        <v>204</v>
      </c>
      <c r="B68" s="122" t="s">
        <v>275</v>
      </c>
      <c r="C68" s="123"/>
      <c r="D68" s="123"/>
      <c r="E68" s="123"/>
      <c r="F68" s="123"/>
      <c r="G68" s="123"/>
      <c r="H68" s="123"/>
      <c r="I68" s="124"/>
      <c r="J68" s="10">
        <v>4</v>
      </c>
      <c r="K68" s="10">
        <v>2</v>
      </c>
      <c r="L68" s="10">
        <v>0</v>
      </c>
      <c r="M68" s="10">
        <v>1</v>
      </c>
      <c r="N68" s="12">
        <f t="shared" si="14"/>
        <v>3</v>
      </c>
      <c r="O68" s="13">
        <f t="shared" si="15"/>
        <v>4</v>
      </c>
      <c r="P68" s="13">
        <f t="shared" si="16"/>
        <v>7</v>
      </c>
      <c r="Q68" s="16" t="s">
        <v>34</v>
      </c>
      <c r="R68" s="10"/>
      <c r="S68" s="17"/>
      <c r="T68" s="10" t="s">
        <v>39</v>
      </c>
    </row>
    <row r="69" spans="1:25" ht="25.5" customHeight="1" x14ac:dyDescent="0.2">
      <c r="A69" s="32" t="s">
        <v>205</v>
      </c>
      <c r="B69" s="172" t="s">
        <v>276</v>
      </c>
      <c r="C69" s="173"/>
      <c r="D69" s="173"/>
      <c r="E69" s="173"/>
      <c r="F69" s="173"/>
      <c r="G69" s="173"/>
      <c r="H69" s="173"/>
      <c r="I69" s="174"/>
      <c r="J69" s="10">
        <v>3</v>
      </c>
      <c r="K69" s="10">
        <v>1</v>
      </c>
      <c r="L69" s="10">
        <v>1</v>
      </c>
      <c r="M69" s="10">
        <v>0</v>
      </c>
      <c r="N69" s="85">
        <f t="shared" ref="N69" si="20">K69+L69+M69</f>
        <v>2</v>
      </c>
      <c r="O69" s="13">
        <f t="shared" ref="O69" si="21">P69-N69</f>
        <v>3</v>
      </c>
      <c r="P69" s="13">
        <f t="shared" ref="P69" si="22">ROUND(PRODUCT(J69,25)/14,0)</f>
        <v>5</v>
      </c>
      <c r="Q69" s="16"/>
      <c r="R69" s="10" t="s">
        <v>30</v>
      </c>
      <c r="S69" s="17"/>
      <c r="T69" s="10" t="s">
        <v>40</v>
      </c>
      <c r="U69" s="50"/>
      <c r="V69" s="50"/>
      <c r="W69" s="50"/>
      <c r="X69" s="50"/>
      <c r="Y69" s="50"/>
    </row>
    <row r="70" spans="1:25" x14ac:dyDescent="0.2">
      <c r="A70" s="14" t="s">
        <v>27</v>
      </c>
      <c r="B70" s="157"/>
      <c r="C70" s="158"/>
      <c r="D70" s="158"/>
      <c r="E70" s="158"/>
      <c r="F70" s="158"/>
      <c r="G70" s="158"/>
      <c r="H70" s="158"/>
      <c r="I70" s="159"/>
      <c r="J70" s="14">
        <f t="shared" ref="J70:P70" si="23">SUM(J60:J69)</f>
        <v>35</v>
      </c>
      <c r="K70" s="14">
        <f t="shared" si="23"/>
        <v>15</v>
      </c>
      <c r="L70" s="14">
        <f t="shared" si="23"/>
        <v>10</v>
      </c>
      <c r="M70" s="14">
        <f t="shared" si="23"/>
        <v>3</v>
      </c>
      <c r="N70" s="14">
        <f t="shared" si="23"/>
        <v>28</v>
      </c>
      <c r="O70" s="14">
        <f t="shared" si="23"/>
        <v>34</v>
      </c>
      <c r="P70" s="14">
        <f t="shared" si="23"/>
        <v>62</v>
      </c>
      <c r="Q70" s="25">
        <f>COUNTIF(Q60:Q69,"E")</f>
        <v>6</v>
      </c>
      <c r="R70" s="25">
        <f>COUNTIF(R60:R69,"C")</f>
        <v>2</v>
      </c>
      <c r="S70" s="25">
        <f>COUNTIF(S60:S69,"VP")</f>
        <v>1</v>
      </c>
      <c r="T70" s="98">
        <f>COUNTA(T60:T69)</f>
        <v>9</v>
      </c>
      <c r="U70" s="137" t="str">
        <f>IF(Q70&gt;=SUM(R70:S70),"Corect","E trebuie să fie cel puțin egal cu C+VP")</f>
        <v>Corect</v>
      </c>
      <c r="V70" s="138"/>
      <c r="W70" s="138"/>
    </row>
    <row r="71" spans="1:25" x14ac:dyDescent="0.2">
      <c r="A71" s="48"/>
    </row>
    <row r="72" spans="1:25" ht="18" customHeight="1" x14ac:dyDescent="0.2">
      <c r="A72" s="188" t="s">
        <v>46</v>
      </c>
      <c r="B72" s="188"/>
      <c r="C72" s="188"/>
      <c r="D72" s="188"/>
      <c r="E72" s="188"/>
      <c r="F72" s="188"/>
      <c r="G72" s="188"/>
      <c r="H72" s="188"/>
      <c r="I72" s="188"/>
      <c r="J72" s="188"/>
      <c r="K72" s="188"/>
      <c r="L72" s="188"/>
      <c r="M72" s="188"/>
      <c r="N72" s="188"/>
      <c r="O72" s="188"/>
      <c r="P72" s="188"/>
      <c r="Q72" s="188"/>
      <c r="R72" s="188"/>
      <c r="S72" s="188"/>
      <c r="T72" s="188"/>
    </row>
    <row r="73" spans="1:25" ht="25.5" customHeight="1" x14ac:dyDescent="0.2">
      <c r="A73" s="165" t="s">
        <v>29</v>
      </c>
      <c r="B73" s="175" t="s">
        <v>28</v>
      </c>
      <c r="C73" s="176"/>
      <c r="D73" s="176"/>
      <c r="E73" s="176"/>
      <c r="F73" s="176"/>
      <c r="G73" s="176"/>
      <c r="H73" s="176"/>
      <c r="I73" s="177"/>
      <c r="J73" s="301" t="s">
        <v>42</v>
      </c>
      <c r="K73" s="160" t="s">
        <v>26</v>
      </c>
      <c r="L73" s="163"/>
      <c r="M73" s="164"/>
      <c r="N73" s="160" t="s">
        <v>43</v>
      </c>
      <c r="O73" s="161"/>
      <c r="P73" s="162"/>
      <c r="Q73" s="160" t="s">
        <v>25</v>
      </c>
      <c r="R73" s="163"/>
      <c r="S73" s="164"/>
      <c r="T73" s="170" t="s">
        <v>24</v>
      </c>
    </row>
    <row r="74" spans="1:25" ht="16.5" customHeight="1" x14ac:dyDescent="0.2">
      <c r="A74" s="166"/>
      <c r="B74" s="178"/>
      <c r="C74" s="179"/>
      <c r="D74" s="179"/>
      <c r="E74" s="179"/>
      <c r="F74" s="179"/>
      <c r="G74" s="179"/>
      <c r="H74" s="179"/>
      <c r="I74" s="180"/>
      <c r="J74" s="171"/>
      <c r="K74" s="5" t="s">
        <v>30</v>
      </c>
      <c r="L74" s="5" t="s">
        <v>31</v>
      </c>
      <c r="M74" s="5" t="s">
        <v>32</v>
      </c>
      <c r="N74" s="51" t="s">
        <v>36</v>
      </c>
      <c r="O74" s="51" t="s">
        <v>7</v>
      </c>
      <c r="P74" s="51" t="s">
        <v>33</v>
      </c>
      <c r="Q74" s="51" t="s">
        <v>34</v>
      </c>
      <c r="R74" s="51" t="s">
        <v>30</v>
      </c>
      <c r="S74" s="51" t="s">
        <v>35</v>
      </c>
      <c r="T74" s="171"/>
    </row>
    <row r="75" spans="1:25" s="88" customFormat="1" x14ac:dyDescent="0.2">
      <c r="A75" s="195" t="s">
        <v>138</v>
      </c>
      <c r="B75" s="196"/>
      <c r="C75" s="196"/>
      <c r="D75" s="196"/>
      <c r="E75" s="196"/>
      <c r="F75" s="196"/>
      <c r="G75" s="196"/>
      <c r="H75" s="196"/>
      <c r="I75" s="196"/>
      <c r="J75" s="196"/>
      <c r="K75" s="196"/>
      <c r="L75" s="196"/>
      <c r="M75" s="196"/>
      <c r="N75" s="196"/>
      <c r="O75" s="196"/>
      <c r="P75" s="196"/>
      <c r="Q75" s="196"/>
      <c r="R75" s="196"/>
      <c r="S75" s="196"/>
      <c r="T75" s="197"/>
    </row>
    <row r="76" spans="1:25" ht="27" customHeight="1" x14ac:dyDescent="0.2">
      <c r="A76" s="32" t="s">
        <v>140</v>
      </c>
      <c r="B76" s="172" t="s">
        <v>236</v>
      </c>
      <c r="C76" s="173"/>
      <c r="D76" s="173"/>
      <c r="E76" s="173"/>
      <c r="F76" s="173"/>
      <c r="G76" s="173"/>
      <c r="H76" s="173"/>
      <c r="I76" s="174"/>
      <c r="J76" s="10">
        <v>4</v>
      </c>
      <c r="K76" s="10">
        <v>2</v>
      </c>
      <c r="L76" s="10">
        <v>1</v>
      </c>
      <c r="M76" s="10">
        <v>0</v>
      </c>
      <c r="N76" s="12">
        <f>K76+L76+M76</f>
        <v>3</v>
      </c>
      <c r="O76" s="13">
        <f>P76-N76</f>
        <v>4</v>
      </c>
      <c r="P76" s="13">
        <f>ROUND(PRODUCT(J76,25)/14,0)</f>
        <v>7</v>
      </c>
      <c r="Q76" s="16"/>
      <c r="R76" s="10" t="s">
        <v>30</v>
      </c>
      <c r="S76" s="17"/>
      <c r="T76" s="10" t="s">
        <v>40</v>
      </c>
    </row>
    <row r="77" spans="1:25" x14ac:dyDescent="0.2">
      <c r="A77" s="32" t="s">
        <v>141</v>
      </c>
      <c r="B77" s="172" t="s">
        <v>237</v>
      </c>
      <c r="C77" s="173"/>
      <c r="D77" s="173"/>
      <c r="E77" s="173"/>
      <c r="F77" s="173"/>
      <c r="G77" s="173"/>
      <c r="H77" s="173"/>
      <c r="I77" s="174"/>
      <c r="J77" s="10">
        <v>4</v>
      </c>
      <c r="K77" s="10">
        <v>2</v>
      </c>
      <c r="L77" s="10">
        <v>1</v>
      </c>
      <c r="M77" s="10">
        <v>0</v>
      </c>
      <c r="N77" s="12">
        <f t="shared" ref="N77:N85" si="24">K77+L77+M77</f>
        <v>3</v>
      </c>
      <c r="O77" s="13">
        <f t="shared" ref="O77:O85" si="25">P77-N77</f>
        <v>4</v>
      </c>
      <c r="P77" s="13">
        <f t="shared" ref="P77:P85" si="26">ROUND(PRODUCT(J77,25)/14,0)</f>
        <v>7</v>
      </c>
      <c r="Q77" s="16" t="s">
        <v>34</v>
      </c>
      <c r="R77" s="10"/>
      <c r="S77" s="17"/>
      <c r="T77" s="10" t="s">
        <v>40</v>
      </c>
    </row>
    <row r="78" spans="1:25" ht="25.5" customHeight="1" x14ac:dyDescent="0.2">
      <c r="A78" s="32" t="s">
        <v>142</v>
      </c>
      <c r="B78" s="172" t="s">
        <v>238</v>
      </c>
      <c r="C78" s="173"/>
      <c r="D78" s="173"/>
      <c r="E78" s="173"/>
      <c r="F78" s="173"/>
      <c r="G78" s="173"/>
      <c r="H78" s="173"/>
      <c r="I78" s="174"/>
      <c r="J78" s="10">
        <v>4</v>
      </c>
      <c r="K78" s="10">
        <v>2</v>
      </c>
      <c r="L78" s="10">
        <v>2</v>
      </c>
      <c r="M78" s="10">
        <v>0</v>
      </c>
      <c r="N78" s="12">
        <f t="shared" si="24"/>
        <v>4</v>
      </c>
      <c r="O78" s="13">
        <f t="shared" si="25"/>
        <v>3</v>
      </c>
      <c r="P78" s="13">
        <f t="shared" si="26"/>
        <v>7</v>
      </c>
      <c r="Q78" s="16" t="s">
        <v>34</v>
      </c>
      <c r="R78" s="10"/>
      <c r="S78" s="17"/>
      <c r="T78" s="10" t="s">
        <v>40</v>
      </c>
    </row>
    <row r="79" spans="1:25" s="88" customFormat="1" x14ac:dyDescent="0.2">
      <c r="A79" s="32" t="s">
        <v>143</v>
      </c>
      <c r="B79" s="122" t="s">
        <v>239</v>
      </c>
      <c r="C79" s="123"/>
      <c r="D79" s="123"/>
      <c r="E79" s="123"/>
      <c r="F79" s="123"/>
      <c r="G79" s="123"/>
      <c r="H79" s="123"/>
      <c r="I79" s="124"/>
      <c r="J79" s="10">
        <v>4</v>
      </c>
      <c r="K79" s="10">
        <v>2</v>
      </c>
      <c r="L79" s="10">
        <v>2</v>
      </c>
      <c r="M79" s="10">
        <v>0</v>
      </c>
      <c r="N79" s="85">
        <f t="shared" ref="N79:N80" si="27">K79+L79+M79</f>
        <v>4</v>
      </c>
      <c r="O79" s="13">
        <f t="shared" ref="O79:O80" si="28">P79-N79</f>
        <v>3</v>
      </c>
      <c r="P79" s="13">
        <f t="shared" ref="P79:P80" si="29">ROUND(PRODUCT(J79,25)/14,0)</f>
        <v>7</v>
      </c>
      <c r="Q79" s="16" t="s">
        <v>34</v>
      </c>
      <c r="R79" s="10"/>
      <c r="S79" s="17"/>
      <c r="T79" s="10" t="s">
        <v>39</v>
      </c>
    </row>
    <row r="80" spans="1:25" s="104" customFormat="1" x14ac:dyDescent="0.2">
      <c r="A80" s="110" t="s">
        <v>144</v>
      </c>
      <c r="B80" s="181" t="s">
        <v>240</v>
      </c>
      <c r="C80" s="182"/>
      <c r="D80" s="182"/>
      <c r="E80" s="182"/>
      <c r="F80" s="182"/>
      <c r="G80" s="182"/>
      <c r="H80" s="182"/>
      <c r="I80" s="183"/>
      <c r="J80" s="111">
        <v>3</v>
      </c>
      <c r="K80" s="111">
        <v>0</v>
      </c>
      <c r="L80" s="111">
        <v>0</v>
      </c>
      <c r="M80" s="111">
        <v>2</v>
      </c>
      <c r="N80" s="103">
        <f t="shared" si="27"/>
        <v>2</v>
      </c>
      <c r="O80" s="13">
        <f t="shared" si="28"/>
        <v>3</v>
      </c>
      <c r="P80" s="13">
        <f t="shared" si="29"/>
        <v>5</v>
      </c>
      <c r="Q80" s="112" t="s">
        <v>34</v>
      </c>
      <c r="R80" s="111"/>
      <c r="S80" s="113"/>
      <c r="T80" s="111" t="s">
        <v>41</v>
      </c>
    </row>
    <row r="81" spans="1:23" x14ac:dyDescent="0.2">
      <c r="A81" s="110" t="s">
        <v>145</v>
      </c>
      <c r="B81" s="181" t="s">
        <v>241</v>
      </c>
      <c r="C81" s="182"/>
      <c r="D81" s="182"/>
      <c r="E81" s="182"/>
      <c r="F81" s="182"/>
      <c r="G81" s="182"/>
      <c r="H81" s="182"/>
      <c r="I81" s="183"/>
      <c r="J81" s="111">
        <v>3</v>
      </c>
      <c r="K81" s="111">
        <v>0</v>
      </c>
      <c r="L81" s="111">
        <v>0</v>
      </c>
      <c r="M81" s="111">
        <v>2</v>
      </c>
      <c r="N81" s="12">
        <f t="shared" si="24"/>
        <v>2</v>
      </c>
      <c r="O81" s="13">
        <f t="shared" si="25"/>
        <v>3</v>
      </c>
      <c r="P81" s="13">
        <f t="shared" si="26"/>
        <v>5</v>
      </c>
      <c r="Q81" s="112"/>
      <c r="R81" s="111" t="s">
        <v>30</v>
      </c>
      <c r="S81" s="113"/>
      <c r="T81" s="111" t="s">
        <v>40</v>
      </c>
    </row>
    <row r="82" spans="1:23" x14ac:dyDescent="0.2">
      <c r="A82" s="110" t="s">
        <v>146</v>
      </c>
      <c r="B82" s="192" t="s">
        <v>242</v>
      </c>
      <c r="C82" s="193"/>
      <c r="D82" s="193"/>
      <c r="E82" s="193"/>
      <c r="F82" s="193"/>
      <c r="G82" s="193"/>
      <c r="H82" s="193"/>
      <c r="I82" s="194"/>
      <c r="J82" s="111">
        <v>3</v>
      </c>
      <c r="K82" s="111">
        <v>1</v>
      </c>
      <c r="L82" s="111">
        <v>1</v>
      </c>
      <c r="M82" s="111">
        <v>0</v>
      </c>
      <c r="N82" s="85">
        <f t="shared" si="24"/>
        <v>2</v>
      </c>
      <c r="O82" s="13">
        <f t="shared" si="25"/>
        <v>3</v>
      </c>
      <c r="P82" s="13">
        <f t="shared" si="26"/>
        <v>5</v>
      </c>
      <c r="Q82" s="112" t="s">
        <v>34</v>
      </c>
      <c r="R82" s="111"/>
      <c r="S82" s="113"/>
      <c r="T82" s="111" t="s">
        <v>40</v>
      </c>
    </row>
    <row r="83" spans="1:23" x14ac:dyDescent="0.2">
      <c r="A83" s="199" t="s">
        <v>147</v>
      </c>
      <c r="B83" s="205"/>
      <c r="C83" s="205"/>
      <c r="D83" s="205"/>
      <c r="E83" s="205"/>
      <c r="F83" s="205"/>
      <c r="G83" s="205"/>
      <c r="H83" s="205"/>
      <c r="I83" s="205"/>
      <c r="J83" s="205"/>
      <c r="K83" s="205"/>
      <c r="L83" s="205"/>
      <c r="M83" s="205"/>
      <c r="N83" s="205"/>
      <c r="O83" s="205"/>
      <c r="P83" s="205"/>
      <c r="Q83" s="205"/>
      <c r="R83" s="205"/>
      <c r="S83" s="205"/>
      <c r="T83" s="206"/>
    </row>
    <row r="84" spans="1:23" ht="26.1" customHeight="1" x14ac:dyDescent="0.2">
      <c r="A84" s="32" t="s">
        <v>206</v>
      </c>
      <c r="B84" s="172" t="s">
        <v>277</v>
      </c>
      <c r="C84" s="173"/>
      <c r="D84" s="173"/>
      <c r="E84" s="173"/>
      <c r="F84" s="173"/>
      <c r="G84" s="173"/>
      <c r="H84" s="173"/>
      <c r="I84" s="174"/>
      <c r="J84" s="10">
        <v>4</v>
      </c>
      <c r="K84" s="10">
        <v>2</v>
      </c>
      <c r="L84" s="10">
        <v>1</v>
      </c>
      <c r="M84" s="10">
        <v>0</v>
      </c>
      <c r="N84" s="12">
        <f t="shared" si="24"/>
        <v>3</v>
      </c>
      <c r="O84" s="13">
        <f t="shared" si="25"/>
        <v>4</v>
      </c>
      <c r="P84" s="13">
        <f t="shared" si="26"/>
        <v>7</v>
      </c>
      <c r="Q84" s="16" t="s">
        <v>34</v>
      </c>
      <c r="R84" s="10"/>
      <c r="S84" s="17"/>
      <c r="T84" s="10" t="s">
        <v>40</v>
      </c>
    </row>
    <row r="85" spans="1:23" x14ac:dyDescent="0.2">
      <c r="A85" s="32" t="s">
        <v>207</v>
      </c>
      <c r="B85" s="172" t="s">
        <v>278</v>
      </c>
      <c r="C85" s="173"/>
      <c r="D85" s="173"/>
      <c r="E85" s="173"/>
      <c r="F85" s="173"/>
      <c r="G85" s="173"/>
      <c r="H85" s="173"/>
      <c r="I85" s="174"/>
      <c r="J85" s="10">
        <v>4</v>
      </c>
      <c r="K85" s="10">
        <v>1</v>
      </c>
      <c r="L85" s="10">
        <v>2</v>
      </c>
      <c r="M85" s="10">
        <v>0</v>
      </c>
      <c r="N85" s="12">
        <f t="shared" si="24"/>
        <v>3</v>
      </c>
      <c r="O85" s="13">
        <f t="shared" si="25"/>
        <v>4</v>
      </c>
      <c r="P85" s="13">
        <f t="shared" si="26"/>
        <v>7</v>
      </c>
      <c r="Q85" s="16" t="s">
        <v>34</v>
      </c>
      <c r="R85" s="10"/>
      <c r="S85" s="17"/>
      <c r="T85" s="10" t="s">
        <v>40</v>
      </c>
    </row>
    <row r="86" spans="1:23" x14ac:dyDescent="0.2">
      <c r="A86" s="32" t="s">
        <v>208</v>
      </c>
      <c r="B86" s="167" t="s">
        <v>279</v>
      </c>
      <c r="C86" s="168"/>
      <c r="D86" s="168"/>
      <c r="E86" s="168"/>
      <c r="F86" s="168"/>
      <c r="G86" s="168"/>
      <c r="H86" s="168"/>
      <c r="I86" s="169"/>
      <c r="J86" s="10">
        <v>3</v>
      </c>
      <c r="K86" s="10">
        <v>1</v>
      </c>
      <c r="L86" s="10">
        <v>1</v>
      </c>
      <c r="M86" s="10">
        <v>0</v>
      </c>
      <c r="N86" s="12">
        <f>K86+L86+M86</f>
        <v>2</v>
      </c>
      <c r="O86" s="13">
        <f>P86-N86</f>
        <v>3</v>
      </c>
      <c r="P86" s="13">
        <f>ROUND(PRODUCT(J86,25)/14,0)</f>
        <v>5</v>
      </c>
      <c r="Q86" s="16"/>
      <c r="R86" s="10" t="s">
        <v>30</v>
      </c>
      <c r="S86" s="17"/>
      <c r="T86" s="10" t="s">
        <v>40</v>
      </c>
    </row>
    <row r="87" spans="1:23" x14ac:dyDescent="0.2">
      <c r="A87" s="14" t="s">
        <v>27</v>
      </c>
      <c r="B87" s="157"/>
      <c r="C87" s="158"/>
      <c r="D87" s="158"/>
      <c r="E87" s="158"/>
      <c r="F87" s="158"/>
      <c r="G87" s="158"/>
      <c r="H87" s="158"/>
      <c r="I87" s="159"/>
      <c r="J87" s="14">
        <f t="shared" ref="J87:P87" si="30">SUM(J76:J86)</f>
        <v>36</v>
      </c>
      <c r="K87" s="14">
        <f t="shared" si="30"/>
        <v>13</v>
      </c>
      <c r="L87" s="14">
        <f t="shared" si="30"/>
        <v>11</v>
      </c>
      <c r="M87" s="14">
        <f t="shared" si="30"/>
        <v>4</v>
      </c>
      <c r="N87" s="14">
        <f t="shared" si="30"/>
        <v>28</v>
      </c>
      <c r="O87" s="14">
        <f t="shared" si="30"/>
        <v>34</v>
      </c>
      <c r="P87" s="14">
        <f t="shared" si="30"/>
        <v>62</v>
      </c>
      <c r="Q87" s="14">
        <f>COUNTIF(Q76:Q86,"E")</f>
        <v>7</v>
      </c>
      <c r="R87" s="14">
        <f>COUNTIF(R76:R86,"C")</f>
        <v>3</v>
      </c>
      <c r="S87" s="14">
        <f>COUNTIF(S76:S86,"VP")</f>
        <v>0</v>
      </c>
      <c r="T87" s="98">
        <f>COUNTA(T76:T86)</f>
        <v>10</v>
      </c>
      <c r="U87" s="137" t="str">
        <f>IF(Q87&gt;=SUM(R87:S87),"Corect","E trebuie să fie cel puțin egal cu C+VP")</f>
        <v>Corect</v>
      </c>
      <c r="V87" s="138"/>
      <c r="W87" s="138"/>
    </row>
    <row r="89" spans="1:23" ht="18.75" customHeight="1" x14ac:dyDescent="0.2">
      <c r="A89" s="188" t="s">
        <v>47</v>
      </c>
      <c r="B89" s="188"/>
      <c r="C89" s="188"/>
      <c r="D89" s="188"/>
      <c r="E89" s="188"/>
      <c r="F89" s="188"/>
      <c r="G89" s="188"/>
      <c r="H89" s="188"/>
      <c r="I89" s="188"/>
      <c r="J89" s="188"/>
      <c r="K89" s="188"/>
      <c r="L89" s="188"/>
      <c r="M89" s="188"/>
      <c r="N89" s="188"/>
      <c r="O89" s="188"/>
      <c r="P89" s="188"/>
      <c r="Q89" s="188"/>
      <c r="R89" s="188"/>
      <c r="S89" s="188"/>
      <c r="T89" s="188"/>
    </row>
    <row r="90" spans="1:23" ht="24.75" customHeight="1" x14ac:dyDescent="0.2">
      <c r="A90" s="165" t="s">
        <v>29</v>
      </c>
      <c r="B90" s="175" t="s">
        <v>28</v>
      </c>
      <c r="C90" s="176"/>
      <c r="D90" s="176"/>
      <c r="E90" s="176"/>
      <c r="F90" s="176"/>
      <c r="G90" s="176"/>
      <c r="H90" s="176"/>
      <c r="I90" s="177"/>
      <c r="J90" s="301" t="s">
        <v>42</v>
      </c>
      <c r="K90" s="160" t="s">
        <v>26</v>
      </c>
      <c r="L90" s="163"/>
      <c r="M90" s="164"/>
      <c r="N90" s="160" t="s">
        <v>43</v>
      </c>
      <c r="O90" s="161"/>
      <c r="P90" s="162"/>
      <c r="Q90" s="160" t="s">
        <v>25</v>
      </c>
      <c r="R90" s="163"/>
      <c r="S90" s="164"/>
      <c r="T90" s="170" t="s">
        <v>24</v>
      </c>
    </row>
    <row r="91" spans="1:23" x14ac:dyDescent="0.2">
      <c r="A91" s="166"/>
      <c r="B91" s="178"/>
      <c r="C91" s="179"/>
      <c r="D91" s="179"/>
      <c r="E91" s="179"/>
      <c r="F91" s="179"/>
      <c r="G91" s="179"/>
      <c r="H91" s="179"/>
      <c r="I91" s="180"/>
      <c r="J91" s="171"/>
      <c r="K91" s="5" t="s">
        <v>30</v>
      </c>
      <c r="L91" s="5" t="s">
        <v>31</v>
      </c>
      <c r="M91" s="5" t="s">
        <v>32</v>
      </c>
      <c r="N91" s="51" t="s">
        <v>36</v>
      </c>
      <c r="O91" s="51" t="s">
        <v>7</v>
      </c>
      <c r="P91" s="51" t="s">
        <v>33</v>
      </c>
      <c r="Q91" s="51" t="s">
        <v>34</v>
      </c>
      <c r="R91" s="51" t="s">
        <v>30</v>
      </c>
      <c r="S91" s="51" t="s">
        <v>35</v>
      </c>
      <c r="T91" s="171"/>
    </row>
    <row r="92" spans="1:23" s="88" customFormat="1" x14ac:dyDescent="0.2">
      <c r="A92" s="195" t="s">
        <v>131</v>
      </c>
      <c r="B92" s="196"/>
      <c r="C92" s="196"/>
      <c r="D92" s="196"/>
      <c r="E92" s="196"/>
      <c r="F92" s="196"/>
      <c r="G92" s="196"/>
      <c r="H92" s="196"/>
      <c r="I92" s="196"/>
      <c r="J92" s="196"/>
      <c r="K92" s="196"/>
      <c r="L92" s="196"/>
      <c r="M92" s="196"/>
      <c r="N92" s="196"/>
      <c r="O92" s="196"/>
      <c r="P92" s="196"/>
      <c r="Q92" s="196"/>
      <c r="R92" s="196"/>
      <c r="S92" s="196"/>
      <c r="T92" s="197"/>
    </row>
    <row r="93" spans="1:23" ht="28.5" customHeight="1" x14ac:dyDescent="0.2">
      <c r="A93" s="110" t="s">
        <v>148</v>
      </c>
      <c r="B93" s="185" t="s">
        <v>243</v>
      </c>
      <c r="C93" s="186"/>
      <c r="D93" s="186"/>
      <c r="E93" s="186"/>
      <c r="F93" s="186"/>
      <c r="G93" s="186"/>
      <c r="H93" s="186"/>
      <c r="I93" s="187"/>
      <c r="J93" s="111">
        <v>3</v>
      </c>
      <c r="K93" s="111">
        <v>1</v>
      </c>
      <c r="L93" s="111">
        <v>2</v>
      </c>
      <c r="M93" s="111">
        <v>0</v>
      </c>
      <c r="N93" s="12">
        <f>K93+L93+M93</f>
        <v>3</v>
      </c>
      <c r="O93" s="13">
        <f>P93-N93</f>
        <v>2</v>
      </c>
      <c r="P93" s="13">
        <f>ROUND(PRODUCT(J93,25)/14,0)</f>
        <v>5</v>
      </c>
      <c r="Q93" s="112" t="s">
        <v>34</v>
      </c>
      <c r="R93" s="111"/>
      <c r="S93" s="113"/>
      <c r="T93" s="111" t="s">
        <v>40</v>
      </c>
    </row>
    <row r="94" spans="1:23" ht="15" customHeight="1" x14ac:dyDescent="0.2">
      <c r="A94" s="110" t="s">
        <v>149</v>
      </c>
      <c r="B94" s="181" t="s">
        <v>293</v>
      </c>
      <c r="C94" s="182"/>
      <c r="D94" s="182"/>
      <c r="E94" s="182"/>
      <c r="F94" s="182"/>
      <c r="G94" s="182"/>
      <c r="H94" s="182"/>
      <c r="I94" s="183"/>
      <c r="J94" s="111">
        <v>3</v>
      </c>
      <c r="K94" s="111">
        <v>1</v>
      </c>
      <c r="L94" s="111">
        <v>0</v>
      </c>
      <c r="M94" s="111">
        <v>0</v>
      </c>
      <c r="N94" s="12">
        <f t="shared" ref="N94:N101" si="31">K94+L94+M94</f>
        <v>1</v>
      </c>
      <c r="O94" s="13">
        <f t="shared" ref="O94:O101" si="32">P94-N94</f>
        <v>4</v>
      </c>
      <c r="P94" s="13">
        <f t="shared" ref="P94:P101" si="33">ROUND(PRODUCT(J94,25)/14,0)</f>
        <v>5</v>
      </c>
      <c r="Q94" s="112"/>
      <c r="R94" s="111" t="s">
        <v>30</v>
      </c>
      <c r="S94" s="113"/>
      <c r="T94" s="111" t="s">
        <v>40</v>
      </c>
    </row>
    <row r="95" spans="1:23" ht="25.5" customHeight="1" x14ac:dyDescent="0.2">
      <c r="A95" s="110" t="s">
        <v>150</v>
      </c>
      <c r="B95" s="185" t="s">
        <v>244</v>
      </c>
      <c r="C95" s="186"/>
      <c r="D95" s="186"/>
      <c r="E95" s="186"/>
      <c r="F95" s="186"/>
      <c r="G95" s="186"/>
      <c r="H95" s="186"/>
      <c r="I95" s="187"/>
      <c r="J95" s="111">
        <v>5</v>
      </c>
      <c r="K95" s="111">
        <v>3</v>
      </c>
      <c r="L95" s="111">
        <v>2</v>
      </c>
      <c r="M95" s="111">
        <v>0</v>
      </c>
      <c r="N95" s="12">
        <f t="shared" si="31"/>
        <v>5</v>
      </c>
      <c r="O95" s="13">
        <f t="shared" si="32"/>
        <v>4</v>
      </c>
      <c r="P95" s="13">
        <f t="shared" si="33"/>
        <v>9</v>
      </c>
      <c r="Q95" s="112" t="s">
        <v>34</v>
      </c>
      <c r="R95" s="111"/>
      <c r="S95" s="113"/>
      <c r="T95" s="111" t="s">
        <v>40</v>
      </c>
    </row>
    <row r="96" spans="1:23" x14ac:dyDescent="0.2">
      <c r="A96" s="110" t="s">
        <v>151</v>
      </c>
      <c r="B96" s="181" t="s">
        <v>245</v>
      </c>
      <c r="C96" s="182"/>
      <c r="D96" s="182"/>
      <c r="E96" s="182"/>
      <c r="F96" s="182"/>
      <c r="G96" s="182"/>
      <c r="H96" s="182"/>
      <c r="I96" s="183"/>
      <c r="J96" s="111">
        <v>4</v>
      </c>
      <c r="K96" s="111">
        <v>2</v>
      </c>
      <c r="L96" s="111">
        <v>2</v>
      </c>
      <c r="M96" s="111">
        <v>0</v>
      </c>
      <c r="N96" s="12">
        <f t="shared" si="31"/>
        <v>4</v>
      </c>
      <c r="O96" s="13">
        <f t="shared" si="32"/>
        <v>3</v>
      </c>
      <c r="P96" s="13">
        <f t="shared" si="33"/>
        <v>7</v>
      </c>
      <c r="Q96" s="112" t="s">
        <v>34</v>
      </c>
      <c r="R96" s="111"/>
      <c r="S96" s="113"/>
      <c r="T96" s="111" t="s">
        <v>39</v>
      </c>
    </row>
    <row r="97" spans="1:23" s="104" customFormat="1" x14ac:dyDescent="0.2">
      <c r="A97" s="110" t="s">
        <v>152</v>
      </c>
      <c r="B97" s="125" t="s">
        <v>246</v>
      </c>
      <c r="C97" s="126"/>
      <c r="D97" s="126"/>
      <c r="E97" s="126"/>
      <c r="F97" s="126"/>
      <c r="G97" s="126"/>
      <c r="H97" s="126"/>
      <c r="I97" s="127"/>
      <c r="J97" s="111">
        <v>3</v>
      </c>
      <c r="K97" s="111">
        <v>0</v>
      </c>
      <c r="L97" s="111">
        <v>0</v>
      </c>
      <c r="M97" s="111">
        <v>2</v>
      </c>
      <c r="N97" s="103">
        <f t="shared" si="31"/>
        <v>2</v>
      </c>
      <c r="O97" s="13">
        <f t="shared" si="32"/>
        <v>3</v>
      </c>
      <c r="P97" s="13">
        <f t="shared" si="33"/>
        <v>5</v>
      </c>
      <c r="Q97" s="112" t="s">
        <v>34</v>
      </c>
      <c r="R97" s="111"/>
      <c r="S97" s="113"/>
      <c r="T97" s="111" t="s">
        <v>41</v>
      </c>
    </row>
    <row r="98" spans="1:23" s="104" customFormat="1" x14ac:dyDescent="0.2">
      <c r="A98" s="110" t="s">
        <v>153</v>
      </c>
      <c r="B98" s="181" t="s">
        <v>247</v>
      </c>
      <c r="C98" s="182"/>
      <c r="D98" s="182"/>
      <c r="E98" s="182"/>
      <c r="F98" s="182"/>
      <c r="G98" s="182"/>
      <c r="H98" s="182"/>
      <c r="I98" s="183"/>
      <c r="J98" s="111">
        <v>3</v>
      </c>
      <c r="K98" s="111">
        <v>0</v>
      </c>
      <c r="L98" s="111">
        <v>0</v>
      </c>
      <c r="M98" s="111">
        <v>2</v>
      </c>
      <c r="N98" s="103">
        <f t="shared" si="31"/>
        <v>2</v>
      </c>
      <c r="O98" s="13">
        <f t="shared" si="32"/>
        <v>3</v>
      </c>
      <c r="P98" s="13">
        <f t="shared" si="33"/>
        <v>5</v>
      </c>
      <c r="Q98" s="112"/>
      <c r="R98" s="111" t="s">
        <v>30</v>
      </c>
      <c r="S98" s="113"/>
      <c r="T98" s="111" t="s">
        <v>40</v>
      </c>
    </row>
    <row r="99" spans="1:23" x14ac:dyDescent="0.2">
      <c r="A99" s="110" t="s">
        <v>154</v>
      </c>
      <c r="B99" s="192" t="s">
        <v>248</v>
      </c>
      <c r="C99" s="193"/>
      <c r="D99" s="193"/>
      <c r="E99" s="193"/>
      <c r="F99" s="193"/>
      <c r="G99" s="193"/>
      <c r="H99" s="193"/>
      <c r="I99" s="194"/>
      <c r="J99" s="111">
        <v>4</v>
      </c>
      <c r="K99" s="111">
        <v>2</v>
      </c>
      <c r="L99" s="111">
        <v>1</v>
      </c>
      <c r="M99" s="111">
        <v>0</v>
      </c>
      <c r="N99" s="12">
        <f t="shared" si="31"/>
        <v>3</v>
      </c>
      <c r="O99" s="13">
        <f t="shared" si="32"/>
        <v>4</v>
      </c>
      <c r="P99" s="13">
        <f t="shared" si="33"/>
        <v>7</v>
      </c>
      <c r="Q99" s="112"/>
      <c r="R99" s="111" t="s">
        <v>30</v>
      </c>
      <c r="S99" s="113"/>
      <c r="T99" s="111" t="s">
        <v>40</v>
      </c>
    </row>
    <row r="100" spans="1:23" x14ac:dyDescent="0.2">
      <c r="A100" s="199" t="s">
        <v>132</v>
      </c>
      <c r="B100" s="205"/>
      <c r="C100" s="205"/>
      <c r="D100" s="205"/>
      <c r="E100" s="205"/>
      <c r="F100" s="205"/>
      <c r="G100" s="205"/>
      <c r="H100" s="205"/>
      <c r="I100" s="205"/>
      <c r="J100" s="205"/>
      <c r="K100" s="205"/>
      <c r="L100" s="205"/>
      <c r="M100" s="205"/>
      <c r="N100" s="205"/>
      <c r="O100" s="205"/>
      <c r="P100" s="205"/>
      <c r="Q100" s="205"/>
      <c r="R100" s="205"/>
      <c r="S100" s="205"/>
      <c r="T100" s="206"/>
    </row>
    <row r="101" spans="1:23" ht="25.5" customHeight="1" x14ac:dyDescent="0.2">
      <c r="A101" s="32" t="s">
        <v>209</v>
      </c>
      <c r="B101" s="172" t="s">
        <v>294</v>
      </c>
      <c r="C101" s="173"/>
      <c r="D101" s="173"/>
      <c r="E101" s="173"/>
      <c r="F101" s="173"/>
      <c r="G101" s="173"/>
      <c r="H101" s="173"/>
      <c r="I101" s="174"/>
      <c r="J101" s="10">
        <v>4</v>
      </c>
      <c r="K101" s="10">
        <v>2</v>
      </c>
      <c r="L101" s="10">
        <v>2</v>
      </c>
      <c r="M101" s="10">
        <v>0</v>
      </c>
      <c r="N101" s="12">
        <f t="shared" si="31"/>
        <v>4</v>
      </c>
      <c r="O101" s="13">
        <f t="shared" si="32"/>
        <v>3</v>
      </c>
      <c r="P101" s="13">
        <f t="shared" si="33"/>
        <v>7</v>
      </c>
      <c r="Q101" s="16" t="s">
        <v>34</v>
      </c>
      <c r="R101" s="10"/>
      <c r="S101" s="17"/>
      <c r="T101" s="10" t="s">
        <v>40</v>
      </c>
    </row>
    <row r="102" spans="1:23" ht="13.5" customHeight="1" x14ac:dyDescent="0.2">
      <c r="A102" s="32" t="s">
        <v>210</v>
      </c>
      <c r="B102" s="122" t="s">
        <v>280</v>
      </c>
      <c r="C102" s="116"/>
      <c r="D102" s="116"/>
      <c r="E102" s="116"/>
      <c r="F102" s="116"/>
      <c r="G102" s="116"/>
      <c r="H102" s="116"/>
      <c r="I102" s="117"/>
      <c r="J102" s="10">
        <v>4</v>
      </c>
      <c r="K102" s="10">
        <v>1</v>
      </c>
      <c r="L102" s="10">
        <v>1</v>
      </c>
      <c r="M102" s="10">
        <v>0</v>
      </c>
      <c r="N102" s="12">
        <f>K102+L102+M102</f>
        <v>2</v>
      </c>
      <c r="O102" s="13">
        <f>P102-N102</f>
        <v>5</v>
      </c>
      <c r="P102" s="13">
        <f>ROUND(PRODUCT(J102,25)/14,0)</f>
        <v>7</v>
      </c>
      <c r="Q102" s="16" t="s">
        <v>34</v>
      </c>
      <c r="R102" s="10"/>
      <c r="S102" s="17"/>
      <c r="T102" s="10" t="s">
        <v>40</v>
      </c>
    </row>
    <row r="103" spans="1:23" ht="14.25" customHeight="1" x14ac:dyDescent="0.2">
      <c r="A103" s="32" t="s">
        <v>211</v>
      </c>
      <c r="B103" s="167" t="s">
        <v>292</v>
      </c>
      <c r="C103" s="168"/>
      <c r="D103" s="168"/>
      <c r="E103" s="168"/>
      <c r="F103" s="168"/>
      <c r="G103" s="168"/>
      <c r="H103" s="168"/>
      <c r="I103" s="169"/>
      <c r="J103" s="10">
        <v>3</v>
      </c>
      <c r="K103" s="10">
        <v>1</v>
      </c>
      <c r="L103" s="10">
        <v>1</v>
      </c>
      <c r="M103" s="10">
        <v>0</v>
      </c>
      <c r="N103" s="12">
        <f>K103+L103+M103</f>
        <v>2</v>
      </c>
      <c r="O103" s="13">
        <f>P103-N103</f>
        <v>3</v>
      </c>
      <c r="P103" s="13">
        <f>ROUND(PRODUCT(J103,25)/14,0)</f>
        <v>5</v>
      </c>
      <c r="Q103" s="16" t="s">
        <v>34</v>
      </c>
      <c r="R103" s="10"/>
      <c r="S103" s="17"/>
      <c r="T103" s="10" t="s">
        <v>40</v>
      </c>
    </row>
    <row r="104" spans="1:23" x14ac:dyDescent="0.2">
      <c r="A104" s="14" t="s">
        <v>27</v>
      </c>
      <c r="B104" s="157"/>
      <c r="C104" s="158"/>
      <c r="D104" s="158"/>
      <c r="E104" s="158"/>
      <c r="F104" s="158"/>
      <c r="G104" s="158"/>
      <c r="H104" s="158"/>
      <c r="I104" s="159"/>
      <c r="J104" s="14">
        <f t="shared" ref="J104:P104" si="34">SUM(J93:J103)</f>
        <v>36</v>
      </c>
      <c r="K104" s="14">
        <f t="shared" si="34"/>
        <v>13</v>
      </c>
      <c r="L104" s="14">
        <f t="shared" si="34"/>
        <v>11</v>
      </c>
      <c r="M104" s="14">
        <f t="shared" si="34"/>
        <v>4</v>
      </c>
      <c r="N104" s="14">
        <f t="shared" si="34"/>
        <v>28</v>
      </c>
      <c r="O104" s="14">
        <f t="shared" si="34"/>
        <v>34</v>
      </c>
      <c r="P104" s="14">
        <f t="shared" si="34"/>
        <v>62</v>
      </c>
      <c r="Q104" s="14">
        <f>COUNTIF(Q93:Q103,"E")</f>
        <v>7</v>
      </c>
      <c r="R104" s="14">
        <f>COUNTIF(R93:R103,"C")</f>
        <v>3</v>
      </c>
      <c r="S104" s="14">
        <f>COUNTIF(S93:S103,"VP")</f>
        <v>0</v>
      </c>
      <c r="T104" s="98">
        <f>COUNTA(T93:T103)</f>
        <v>10</v>
      </c>
      <c r="U104" s="137" t="str">
        <f>IF(Q104&gt;=SUM(R104:S104),"Corect","E trebuie să fie cel puțin egal cu C+VP")</f>
        <v>Corect</v>
      </c>
      <c r="V104" s="138"/>
      <c r="W104" s="138"/>
    </row>
    <row r="106" spans="1:23" ht="18" customHeight="1" x14ac:dyDescent="0.2">
      <c r="A106" s="195" t="s">
        <v>48</v>
      </c>
      <c r="B106" s="196"/>
      <c r="C106" s="196"/>
      <c r="D106" s="196"/>
      <c r="E106" s="196"/>
      <c r="F106" s="196"/>
      <c r="G106" s="196"/>
      <c r="H106" s="196"/>
      <c r="I106" s="196"/>
      <c r="J106" s="196"/>
      <c r="K106" s="196"/>
      <c r="L106" s="196"/>
      <c r="M106" s="196"/>
      <c r="N106" s="196"/>
      <c r="O106" s="196"/>
      <c r="P106" s="196"/>
      <c r="Q106" s="196"/>
      <c r="R106" s="196"/>
      <c r="S106" s="196"/>
      <c r="T106" s="197"/>
    </row>
    <row r="107" spans="1:23" ht="25.5" customHeight="1" x14ac:dyDescent="0.2">
      <c r="A107" s="165" t="s">
        <v>29</v>
      </c>
      <c r="B107" s="175" t="s">
        <v>28</v>
      </c>
      <c r="C107" s="176"/>
      <c r="D107" s="176"/>
      <c r="E107" s="176"/>
      <c r="F107" s="176"/>
      <c r="G107" s="176"/>
      <c r="H107" s="176"/>
      <c r="I107" s="177"/>
      <c r="J107" s="301" t="s">
        <v>42</v>
      </c>
      <c r="K107" s="297" t="s">
        <v>26</v>
      </c>
      <c r="L107" s="298"/>
      <c r="M107" s="299"/>
      <c r="N107" s="160" t="s">
        <v>43</v>
      </c>
      <c r="O107" s="161"/>
      <c r="P107" s="162"/>
      <c r="Q107" s="160" t="s">
        <v>25</v>
      </c>
      <c r="R107" s="163"/>
      <c r="S107" s="164"/>
      <c r="T107" s="170" t="s">
        <v>24</v>
      </c>
    </row>
    <row r="108" spans="1:23" x14ac:dyDescent="0.2">
      <c r="A108" s="166"/>
      <c r="B108" s="178"/>
      <c r="C108" s="179"/>
      <c r="D108" s="179"/>
      <c r="E108" s="179"/>
      <c r="F108" s="179"/>
      <c r="G108" s="179"/>
      <c r="H108" s="179"/>
      <c r="I108" s="180"/>
      <c r="J108" s="171"/>
      <c r="K108" s="5" t="s">
        <v>30</v>
      </c>
      <c r="L108" s="5" t="s">
        <v>31</v>
      </c>
      <c r="M108" s="5" t="s">
        <v>32</v>
      </c>
      <c r="N108" s="51" t="s">
        <v>36</v>
      </c>
      <c r="O108" s="51" t="s">
        <v>7</v>
      </c>
      <c r="P108" s="51" t="s">
        <v>33</v>
      </c>
      <c r="Q108" s="51" t="s">
        <v>34</v>
      </c>
      <c r="R108" s="51" t="s">
        <v>30</v>
      </c>
      <c r="S108" s="51" t="s">
        <v>35</v>
      </c>
      <c r="T108" s="171"/>
    </row>
    <row r="109" spans="1:23" s="88" customFormat="1" x14ac:dyDescent="0.2">
      <c r="A109" s="195" t="s">
        <v>131</v>
      </c>
      <c r="B109" s="196"/>
      <c r="C109" s="196"/>
      <c r="D109" s="196"/>
      <c r="E109" s="196"/>
      <c r="F109" s="196"/>
      <c r="G109" s="196"/>
      <c r="H109" s="196"/>
      <c r="I109" s="196"/>
      <c r="J109" s="196"/>
      <c r="K109" s="196"/>
      <c r="L109" s="196"/>
      <c r="M109" s="196"/>
      <c r="N109" s="196"/>
      <c r="O109" s="196"/>
      <c r="P109" s="196"/>
      <c r="Q109" s="196"/>
      <c r="R109" s="196"/>
      <c r="S109" s="196"/>
      <c r="T109" s="197"/>
    </row>
    <row r="110" spans="1:23" ht="27.75" customHeight="1" x14ac:dyDescent="0.2">
      <c r="A110" s="32" t="s">
        <v>155</v>
      </c>
      <c r="B110" s="172" t="s">
        <v>249</v>
      </c>
      <c r="C110" s="173"/>
      <c r="D110" s="173"/>
      <c r="E110" s="173"/>
      <c r="F110" s="173"/>
      <c r="G110" s="173"/>
      <c r="H110" s="173"/>
      <c r="I110" s="174"/>
      <c r="J110" s="10">
        <v>6</v>
      </c>
      <c r="K110" s="10">
        <v>3</v>
      </c>
      <c r="L110" s="10">
        <v>2</v>
      </c>
      <c r="M110" s="10">
        <v>0</v>
      </c>
      <c r="N110" s="12">
        <f>K110+L110+M110</f>
        <v>5</v>
      </c>
      <c r="O110" s="13">
        <f>P110-N110</f>
        <v>6</v>
      </c>
      <c r="P110" s="13">
        <f>ROUND(PRODUCT(J110,25)/14,0)</f>
        <v>11</v>
      </c>
      <c r="Q110" s="16" t="s">
        <v>34</v>
      </c>
      <c r="R110" s="10"/>
      <c r="S110" s="17"/>
      <c r="T110" s="10" t="s">
        <v>40</v>
      </c>
    </row>
    <row r="111" spans="1:23" ht="26.45" customHeight="1" x14ac:dyDescent="0.2">
      <c r="A111" s="32" t="s">
        <v>156</v>
      </c>
      <c r="B111" s="145" t="s">
        <v>250</v>
      </c>
      <c r="C111" s="146"/>
      <c r="D111" s="146"/>
      <c r="E111" s="146"/>
      <c r="F111" s="146"/>
      <c r="G111" s="146"/>
      <c r="H111" s="146"/>
      <c r="I111" s="147"/>
      <c r="J111" s="10">
        <v>5</v>
      </c>
      <c r="K111" s="10">
        <v>2</v>
      </c>
      <c r="L111" s="10">
        <v>2</v>
      </c>
      <c r="M111" s="10">
        <v>0</v>
      </c>
      <c r="N111" s="12">
        <f t="shared" ref="N111:N116" si="35">K111+L111+M111</f>
        <v>4</v>
      </c>
      <c r="O111" s="13">
        <f t="shared" ref="O111:O116" si="36">P111-N111</f>
        <v>5</v>
      </c>
      <c r="P111" s="13">
        <f t="shared" ref="P111:P116" si="37">ROUND(PRODUCT(J111,25)/14,0)</f>
        <v>9</v>
      </c>
      <c r="Q111" s="16" t="s">
        <v>34</v>
      </c>
      <c r="R111" s="10"/>
      <c r="S111" s="17"/>
      <c r="T111" s="10" t="s">
        <v>40</v>
      </c>
    </row>
    <row r="112" spans="1:23" ht="26.45" customHeight="1" x14ac:dyDescent="0.2">
      <c r="A112" s="32" t="s">
        <v>157</v>
      </c>
      <c r="B112" s="172" t="s">
        <v>251</v>
      </c>
      <c r="C112" s="173"/>
      <c r="D112" s="173"/>
      <c r="E112" s="173"/>
      <c r="F112" s="173"/>
      <c r="G112" s="173"/>
      <c r="H112" s="173"/>
      <c r="I112" s="174"/>
      <c r="J112" s="10">
        <v>3</v>
      </c>
      <c r="K112" s="10">
        <v>0</v>
      </c>
      <c r="L112" s="10">
        <v>0</v>
      </c>
      <c r="M112" s="10">
        <v>1</v>
      </c>
      <c r="N112" s="12">
        <f t="shared" si="35"/>
        <v>1</v>
      </c>
      <c r="O112" s="13">
        <f t="shared" si="36"/>
        <v>4</v>
      </c>
      <c r="P112" s="13">
        <f t="shared" si="37"/>
        <v>5</v>
      </c>
      <c r="Q112" s="16"/>
      <c r="R112" s="10" t="s">
        <v>30</v>
      </c>
      <c r="S112" s="17"/>
      <c r="T112" s="10" t="s">
        <v>39</v>
      </c>
    </row>
    <row r="113" spans="1:23" x14ac:dyDescent="0.2">
      <c r="A113" s="32" t="s">
        <v>158</v>
      </c>
      <c r="B113" s="327" t="s">
        <v>252</v>
      </c>
      <c r="C113" s="328"/>
      <c r="D113" s="328"/>
      <c r="E113" s="328"/>
      <c r="F113" s="328"/>
      <c r="G113" s="328"/>
      <c r="H113" s="328"/>
      <c r="I113" s="329"/>
      <c r="J113" s="10">
        <v>4</v>
      </c>
      <c r="K113" s="10">
        <v>2</v>
      </c>
      <c r="L113" s="10">
        <v>2</v>
      </c>
      <c r="M113" s="10">
        <v>0</v>
      </c>
      <c r="N113" s="12">
        <f t="shared" si="35"/>
        <v>4</v>
      </c>
      <c r="O113" s="13">
        <f t="shared" si="36"/>
        <v>3</v>
      </c>
      <c r="P113" s="13">
        <f t="shared" si="37"/>
        <v>7</v>
      </c>
      <c r="Q113" s="16"/>
      <c r="R113" s="10" t="s">
        <v>30</v>
      </c>
      <c r="S113" s="17"/>
      <c r="T113" s="10" t="s">
        <v>40</v>
      </c>
    </row>
    <row r="114" spans="1:23" x14ac:dyDescent="0.2">
      <c r="A114" s="32" t="s">
        <v>159</v>
      </c>
      <c r="B114" s="189" t="s">
        <v>253</v>
      </c>
      <c r="C114" s="190"/>
      <c r="D114" s="190"/>
      <c r="E114" s="190"/>
      <c r="F114" s="190"/>
      <c r="G114" s="190"/>
      <c r="H114" s="190"/>
      <c r="I114" s="191"/>
      <c r="J114" s="10">
        <v>4</v>
      </c>
      <c r="K114" s="10">
        <v>2</v>
      </c>
      <c r="L114" s="10">
        <v>2</v>
      </c>
      <c r="M114" s="10">
        <v>0</v>
      </c>
      <c r="N114" s="12">
        <f t="shared" si="35"/>
        <v>4</v>
      </c>
      <c r="O114" s="13">
        <f t="shared" si="36"/>
        <v>3</v>
      </c>
      <c r="P114" s="13">
        <f t="shared" si="37"/>
        <v>7</v>
      </c>
      <c r="Q114" s="16" t="s">
        <v>34</v>
      </c>
      <c r="R114" s="10"/>
      <c r="S114" s="17"/>
      <c r="T114" s="10" t="s">
        <v>39</v>
      </c>
    </row>
    <row r="115" spans="1:23" x14ac:dyDescent="0.2">
      <c r="A115" s="199" t="s">
        <v>132</v>
      </c>
      <c r="B115" s="205"/>
      <c r="C115" s="205"/>
      <c r="D115" s="205"/>
      <c r="E115" s="205"/>
      <c r="F115" s="205"/>
      <c r="G115" s="205"/>
      <c r="H115" s="205"/>
      <c r="I115" s="205"/>
      <c r="J115" s="205"/>
      <c r="K115" s="205"/>
      <c r="L115" s="205"/>
      <c r="M115" s="205"/>
      <c r="N115" s="205"/>
      <c r="O115" s="205"/>
      <c r="P115" s="205"/>
      <c r="Q115" s="205"/>
      <c r="R115" s="205"/>
      <c r="S115" s="205"/>
      <c r="T115" s="206"/>
    </row>
    <row r="116" spans="1:23" x14ac:dyDescent="0.2">
      <c r="A116" s="32" t="s">
        <v>212</v>
      </c>
      <c r="B116" s="167" t="s">
        <v>281</v>
      </c>
      <c r="C116" s="168"/>
      <c r="D116" s="168"/>
      <c r="E116" s="168"/>
      <c r="F116" s="168"/>
      <c r="G116" s="168"/>
      <c r="H116" s="168"/>
      <c r="I116" s="169"/>
      <c r="J116" s="10">
        <v>4</v>
      </c>
      <c r="K116" s="10">
        <v>2</v>
      </c>
      <c r="L116" s="10">
        <v>1</v>
      </c>
      <c r="M116" s="10">
        <v>0</v>
      </c>
      <c r="N116" s="12">
        <f t="shared" si="35"/>
        <v>3</v>
      </c>
      <c r="O116" s="13">
        <f t="shared" si="36"/>
        <v>4</v>
      </c>
      <c r="P116" s="13">
        <f t="shared" si="37"/>
        <v>7</v>
      </c>
      <c r="Q116" s="16" t="s">
        <v>34</v>
      </c>
      <c r="R116" s="10"/>
      <c r="S116" s="17"/>
      <c r="T116" s="10" t="s">
        <v>40</v>
      </c>
    </row>
    <row r="117" spans="1:23" ht="26.1" customHeight="1" x14ac:dyDescent="0.2">
      <c r="A117" s="32" t="s">
        <v>213</v>
      </c>
      <c r="B117" s="172" t="s">
        <v>282</v>
      </c>
      <c r="C117" s="173"/>
      <c r="D117" s="173"/>
      <c r="E117" s="173"/>
      <c r="F117" s="173"/>
      <c r="G117" s="173"/>
      <c r="H117" s="173"/>
      <c r="I117" s="174"/>
      <c r="J117" s="10">
        <v>4</v>
      </c>
      <c r="K117" s="10">
        <v>1</v>
      </c>
      <c r="L117" s="10">
        <v>1</v>
      </c>
      <c r="M117" s="10">
        <v>0</v>
      </c>
      <c r="N117" s="12">
        <f>K117+L117+M117</f>
        <v>2</v>
      </c>
      <c r="O117" s="13">
        <f>P117-N117</f>
        <v>5</v>
      </c>
      <c r="P117" s="13">
        <f>ROUND(PRODUCT(J117,25)/14,0)</f>
        <v>7</v>
      </c>
      <c r="Q117" s="16" t="s">
        <v>34</v>
      </c>
      <c r="R117" s="10"/>
      <c r="S117" s="17"/>
      <c r="T117" s="10" t="s">
        <v>40</v>
      </c>
    </row>
    <row r="118" spans="1:23" x14ac:dyDescent="0.2">
      <c r="A118" s="32" t="s">
        <v>214</v>
      </c>
      <c r="B118" s="167" t="s">
        <v>283</v>
      </c>
      <c r="C118" s="168"/>
      <c r="D118" s="168"/>
      <c r="E118" s="168"/>
      <c r="F118" s="168"/>
      <c r="G118" s="168"/>
      <c r="H118" s="168"/>
      <c r="I118" s="169"/>
      <c r="J118" s="10">
        <v>3</v>
      </c>
      <c r="K118" s="10">
        <v>1</v>
      </c>
      <c r="L118" s="10">
        <v>2</v>
      </c>
      <c r="M118" s="10">
        <v>0</v>
      </c>
      <c r="N118" s="12">
        <f>K118+L118+M118</f>
        <v>3</v>
      </c>
      <c r="O118" s="13">
        <f>P118-N118</f>
        <v>2</v>
      </c>
      <c r="P118" s="13">
        <f>ROUND(PRODUCT(J118,25)/14,0)</f>
        <v>5</v>
      </c>
      <c r="Q118" s="16"/>
      <c r="R118" s="10" t="s">
        <v>30</v>
      </c>
      <c r="S118" s="17"/>
      <c r="T118" s="10" t="s">
        <v>40</v>
      </c>
    </row>
    <row r="119" spans="1:23" x14ac:dyDescent="0.2">
      <c r="A119" s="14" t="s">
        <v>27</v>
      </c>
      <c r="B119" s="157"/>
      <c r="C119" s="158"/>
      <c r="D119" s="158"/>
      <c r="E119" s="158"/>
      <c r="F119" s="158"/>
      <c r="G119" s="158"/>
      <c r="H119" s="158"/>
      <c r="I119" s="159"/>
      <c r="J119" s="14">
        <f t="shared" ref="J119:P119" si="38">SUM(J110:J118)</f>
        <v>33</v>
      </c>
      <c r="K119" s="14">
        <f t="shared" si="38"/>
        <v>13</v>
      </c>
      <c r="L119" s="14">
        <f t="shared" si="38"/>
        <v>12</v>
      </c>
      <c r="M119" s="14">
        <f t="shared" si="38"/>
        <v>1</v>
      </c>
      <c r="N119" s="14">
        <f t="shared" si="38"/>
        <v>26</v>
      </c>
      <c r="O119" s="14">
        <f t="shared" si="38"/>
        <v>32</v>
      </c>
      <c r="P119" s="14">
        <f t="shared" si="38"/>
        <v>58</v>
      </c>
      <c r="Q119" s="14">
        <f>COUNTIF(Q110:Q118,"E")</f>
        <v>5</v>
      </c>
      <c r="R119" s="14">
        <f>COUNTIF(R110:R118,"C")</f>
        <v>3</v>
      </c>
      <c r="S119" s="14">
        <f>COUNTIF(S110:S118,"VP")</f>
        <v>0</v>
      </c>
      <c r="T119" s="98">
        <f>COUNTA(T110:T118)</f>
        <v>8</v>
      </c>
      <c r="U119" s="137" t="str">
        <f>IF(Q119&gt;=SUM(R119:S119),"Corect","E trebuie să fie cel puțin egal cu C+VP")</f>
        <v>Corect</v>
      </c>
      <c r="V119" s="138"/>
      <c r="W119" s="138"/>
    </row>
    <row r="120" spans="1:23" s="134" customFormat="1" x14ac:dyDescent="0.2">
      <c r="A120" s="48"/>
      <c r="B120" s="48"/>
      <c r="C120" s="48"/>
      <c r="D120" s="48"/>
      <c r="E120" s="48"/>
      <c r="F120" s="48"/>
      <c r="G120" s="48"/>
      <c r="H120" s="48"/>
      <c r="I120" s="48"/>
      <c r="J120" s="48"/>
      <c r="K120" s="48"/>
      <c r="L120" s="48"/>
      <c r="M120" s="48"/>
      <c r="N120" s="48"/>
      <c r="O120" s="48"/>
      <c r="P120" s="48"/>
      <c r="Q120" s="48"/>
      <c r="R120" s="48"/>
      <c r="S120" s="48"/>
      <c r="T120" s="359"/>
      <c r="U120" s="135"/>
    </row>
    <row r="121" spans="1:23" s="134" customFormat="1" x14ac:dyDescent="0.2">
      <c r="A121" s="48"/>
      <c r="B121" s="48"/>
      <c r="C121" s="48"/>
      <c r="D121" s="48"/>
      <c r="E121" s="48"/>
      <c r="F121" s="48"/>
      <c r="G121" s="48"/>
      <c r="H121" s="48"/>
      <c r="I121" s="48"/>
      <c r="J121" s="48"/>
      <c r="K121" s="48"/>
      <c r="L121" s="48"/>
      <c r="M121" s="48"/>
      <c r="N121" s="48"/>
      <c r="O121" s="48"/>
      <c r="P121" s="48"/>
      <c r="Q121" s="48"/>
      <c r="R121" s="48"/>
      <c r="S121" s="48"/>
      <c r="T121" s="359"/>
      <c r="U121" s="135"/>
    </row>
    <row r="122" spans="1:23" s="134" customFormat="1" x14ac:dyDescent="0.2">
      <c r="A122" s="48"/>
      <c r="B122" s="48"/>
      <c r="C122" s="48"/>
      <c r="D122" s="48"/>
      <c r="E122" s="48"/>
      <c r="F122" s="48"/>
      <c r="G122" s="48"/>
      <c r="H122" s="48"/>
      <c r="I122" s="48"/>
      <c r="J122" s="48"/>
      <c r="K122" s="48"/>
      <c r="L122" s="48"/>
      <c r="M122" s="48"/>
      <c r="N122" s="48"/>
      <c r="O122" s="48"/>
      <c r="P122" s="48"/>
      <c r="Q122" s="48"/>
      <c r="R122" s="48"/>
      <c r="S122" s="48"/>
      <c r="T122" s="359"/>
      <c r="U122" s="135"/>
    </row>
    <row r="123" spans="1:23" s="134" customFormat="1" x14ac:dyDescent="0.2">
      <c r="A123" s="48"/>
      <c r="B123" s="48"/>
      <c r="C123" s="48"/>
      <c r="D123" s="48"/>
      <c r="E123" s="48"/>
      <c r="F123" s="48"/>
      <c r="G123" s="48"/>
      <c r="H123" s="48"/>
      <c r="I123" s="48"/>
      <c r="J123" s="48"/>
      <c r="K123" s="48"/>
      <c r="L123" s="48"/>
      <c r="M123" s="48"/>
      <c r="N123" s="48"/>
      <c r="O123" s="48"/>
      <c r="P123" s="48"/>
      <c r="Q123" s="48"/>
      <c r="R123" s="48"/>
      <c r="S123" s="48"/>
      <c r="T123" s="359"/>
      <c r="U123" s="135"/>
    </row>
    <row r="124" spans="1:23" s="134" customFormat="1" x14ac:dyDescent="0.2">
      <c r="A124" s="48"/>
      <c r="B124" s="48"/>
      <c r="C124" s="48"/>
      <c r="D124" s="48"/>
      <c r="E124" s="48"/>
      <c r="F124" s="48"/>
      <c r="G124" s="48"/>
      <c r="H124" s="48"/>
      <c r="I124" s="48"/>
      <c r="J124" s="48"/>
      <c r="K124" s="48"/>
      <c r="L124" s="48"/>
      <c r="M124" s="48"/>
      <c r="N124" s="48"/>
      <c r="O124" s="48"/>
      <c r="P124" s="48"/>
      <c r="Q124" s="48"/>
      <c r="R124" s="48"/>
      <c r="S124" s="48"/>
      <c r="T124" s="359"/>
      <c r="U124" s="135"/>
    </row>
    <row r="126" spans="1:23" ht="18.75" customHeight="1" x14ac:dyDescent="0.2">
      <c r="A126" s="195" t="s">
        <v>49</v>
      </c>
      <c r="B126" s="196"/>
      <c r="C126" s="196"/>
      <c r="D126" s="196"/>
      <c r="E126" s="196"/>
      <c r="F126" s="196"/>
      <c r="G126" s="196"/>
      <c r="H126" s="196"/>
      <c r="I126" s="196"/>
      <c r="J126" s="196"/>
      <c r="K126" s="196"/>
      <c r="L126" s="196"/>
      <c r="M126" s="196"/>
      <c r="N126" s="196"/>
      <c r="O126" s="196"/>
      <c r="P126" s="196"/>
      <c r="Q126" s="196"/>
      <c r="R126" s="196"/>
      <c r="S126" s="196"/>
      <c r="T126" s="197"/>
    </row>
    <row r="127" spans="1:23" ht="29.25" customHeight="1" x14ac:dyDescent="0.2">
      <c r="A127" s="165" t="s">
        <v>29</v>
      </c>
      <c r="B127" s="175" t="s">
        <v>28</v>
      </c>
      <c r="C127" s="176"/>
      <c r="D127" s="176"/>
      <c r="E127" s="176"/>
      <c r="F127" s="176"/>
      <c r="G127" s="176"/>
      <c r="H127" s="176"/>
      <c r="I127" s="177"/>
      <c r="J127" s="301" t="s">
        <v>42</v>
      </c>
      <c r="K127" s="297" t="s">
        <v>26</v>
      </c>
      <c r="L127" s="298"/>
      <c r="M127" s="299"/>
      <c r="N127" s="160" t="s">
        <v>43</v>
      </c>
      <c r="O127" s="161"/>
      <c r="P127" s="162"/>
      <c r="Q127" s="160" t="s">
        <v>25</v>
      </c>
      <c r="R127" s="163"/>
      <c r="S127" s="164"/>
      <c r="T127" s="170" t="s">
        <v>24</v>
      </c>
    </row>
    <row r="128" spans="1:23" x14ac:dyDescent="0.2">
      <c r="A128" s="166"/>
      <c r="B128" s="178"/>
      <c r="C128" s="179"/>
      <c r="D128" s="179"/>
      <c r="E128" s="179"/>
      <c r="F128" s="179"/>
      <c r="G128" s="179"/>
      <c r="H128" s="179"/>
      <c r="I128" s="180"/>
      <c r="J128" s="171"/>
      <c r="K128" s="5" t="s">
        <v>30</v>
      </c>
      <c r="L128" s="5" t="s">
        <v>31</v>
      </c>
      <c r="M128" s="5" t="s">
        <v>32</v>
      </c>
      <c r="N128" s="51" t="s">
        <v>36</v>
      </c>
      <c r="O128" s="51" t="s">
        <v>7</v>
      </c>
      <c r="P128" s="51" t="s">
        <v>33</v>
      </c>
      <c r="Q128" s="51" t="s">
        <v>34</v>
      </c>
      <c r="R128" s="51" t="s">
        <v>30</v>
      </c>
      <c r="S128" s="51" t="s">
        <v>35</v>
      </c>
      <c r="T128" s="171"/>
    </row>
    <row r="129" spans="1:25" s="88" customFormat="1" x14ac:dyDescent="0.2">
      <c r="A129" s="195" t="s">
        <v>131</v>
      </c>
      <c r="B129" s="196"/>
      <c r="C129" s="196"/>
      <c r="D129" s="196"/>
      <c r="E129" s="196"/>
      <c r="F129" s="196"/>
      <c r="G129" s="196"/>
      <c r="H129" s="196"/>
      <c r="I129" s="196"/>
      <c r="J129" s="196"/>
      <c r="K129" s="196"/>
      <c r="L129" s="196"/>
      <c r="M129" s="196"/>
      <c r="N129" s="196"/>
      <c r="O129" s="196"/>
      <c r="P129" s="196"/>
      <c r="Q129" s="196"/>
      <c r="R129" s="196"/>
      <c r="S129" s="196"/>
      <c r="T129" s="197"/>
    </row>
    <row r="130" spans="1:25" ht="15" customHeight="1" x14ac:dyDescent="0.2">
      <c r="A130" s="32" t="s">
        <v>161</v>
      </c>
      <c r="B130" s="167" t="s">
        <v>254</v>
      </c>
      <c r="C130" s="168"/>
      <c r="D130" s="168"/>
      <c r="E130" s="168"/>
      <c r="F130" s="168"/>
      <c r="G130" s="168"/>
      <c r="H130" s="168"/>
      <c r="I130" s="169"/>
      <c r="J130" s="10">
        <v>5</v>
      </c>
      <c r="K130" s="10">
        <v>2</v>
      </c>
      <c r="L130" s="10">
        <v>2</v>
      </c>
      <c r="M130" s="10">
        <v>0</v>
      </c>
      <c r="N130" s="12">
        <f>K130+L130+M130</f>
        <v>4</v>
      </c>
      <c r="O130" s="13">
        <f>P130-N130</f>
        <v>6</v>
      </c>
      <c r="P130" s="13">
        <f>ROUND(PRODUCT(J130,25)/12,0)</f>
        <v>10</v>
      </c>
      <c r="Q130" s="16" t="s">
        <v>34</v>
      </c>
      <c r="R130" s="10"/>
      <c r="S130" s="17"/>
      <c r="T130" s="10" t="s">
        <v>40</v>
      </c>
    </row>
    <row r="131" spans="1:25" ht="56.25" customHeight="1" x14ac:dyDescent="0.2">
      <c r="A131" s="32" t="s">
        <v>162</v>
      </c>
      <c r="B131" s="172" t="s">
        <v>255</v>
      </c>
      <c r="C131" s="173"/>
      <c r="D131" s="173"/>
      <c r="E131" s="173"/>
      <c r="F131" s="173"/>
      <c r="G131" s="173"/>
      <c r="H131" s="173"/>
      <c r="I131" s="174"/>
      <c r="J131" s="10">
        <v>6</v>
      </c>
      <c r="K131" s="10">
        <v>3</v>
      </c>
      <c r="L131" s="10">
        <v>2</v>
      </c>
      <c r="M131" s="10">
        <v>0</v>
      </c>
      <c r="N131" s="12">
        <f t="shared" ref="N131:N136" si="39">K131+L131+M131</f>
        <v>5</v>
      </c>
      <c r="O131" s="13">
        <f t="shared" ref="O131:O136" si="40">P131-N131</f>
        <v>8</v>
      </c>
      <c r="P131" s="13">
        <f t="shared" ref="P131:P138" si="41">ROUND(PRODUCT(J131,25)/12,0)</f>
        <v>13</v>
      </c>
      <c r="Q131" s="16" t="s">
        <v>34</v>
      </c>
      <c r="R131" s="10"/>
      <c r="S131" s="17"/>
      <c r="T131" s="10" t="s">
        <v>40</v>
      </c>
    </row>
    <row r="132" spans="1:25" ht="26.45" customHeight="1" x14ac:dyDescent="0.2">
      <c r="A132" s="32" t="s">
        <v>163</v>
      </c>
      <c r="B132" s="172" t="s">
        <v>256</v>
      </c>
      <c r="C132" s="173"/>
      <c r="D132" s="173"/>
      <c r="E132" s="173"/>
      <c r="F132" s="173"/>
      <c r="G132" s="173"/>
      <c r="H132" s="173"/>
      <c r="I132" s="174"/>
      <c r="J132" s="10">
        <v>3</v>
      </c>
      <c r="K132" s="10">
        <v>0</v>
      </c>
      <c r="L132" s="10">
        <v>0</v>
      </c>
      <c r="M132" s="10">
        <v>1</v>
      </c>
      <c r="N132" s="12">
        <f t="shared" si="39"/>
        <v>1</v>
      </c>
      <c r="O132" s="13">
        <f t="shared" si="40"/>
        <v>5</v>
      </c>
      <c r="P132" s="13">
        <f t="shared" si="41"/>
        <v>6</v>
      </c>
      <c r="Q132" s="16"/>
      <c r="R132" s="10" t="s">
        <v>30</v>
      </c>
      <c r="S132" s="17"/>
      <c r="T132" s="10" t="s">
        <v>39</v>
      </c>
    </row>
    <row r="133" spans="1:25" x14ac:dyDescent="0.2">
      <c r="A133" s="32" t="s">
        <v>164</v>
      </c>
      <c r="B133" s="167" t="s">
        <v>257</v>
      </c>
      <c r="C133" s="168"/>
      <c r="D133" s="168"/>
      <c r="E133" s="168"/>
      <c r="F133" s="168"/>
      <c r="G133" s="168"/>
      <c r="H133" s="168"/>
      <c r="I133" s="169"/>
      <c r="J133" s="10">
        <v>4</v>
      </c>
      <c r="K133" s="10">
        <v>2</v>
      </c>
      <c r="L133" s="10">
        <v>2</v>
      </c>
      <c r="M133" s="10">
        <v>0</v>
      </c>
      <c r="N133" s="12">
        <f t="shared" si="39"/>
        <v>4</v>
      </c>
      <c r="O133" s="13">
        <f t="shared" si="40"/>
        <v>4</v>
      </c>
      <c r="P133" s="13">
        <f t="shared" si="41"/>
        <v>8</v>
      </c>
      <c r="Q133" s="16"/>
      <c r="R133" s="10" t="s">
        <v>30</v>
      </c>
      <c r="S133" s="17"/>
      <c r="T133" s="10" t="s">
        <v>40</v>
      </c>
    </row>
    <row r="134" spans="1:25" x14ac:dyDescent="0.2">
      <c r="A134" s="32" t="s">
        <v>165</v>
      </c>
      <c r="B134" s="189" t="s">
        <v>258</v>
      </c>
      <c r="C134" s="190"/>
      <c r="D134" s="190"/>
      <c r="E134" s="190"/>
      <c r="F134" s="190"/>
      <c r="G134" s="190"/>
      <c r="H134" s="190"/>
      <c r="I134" s="191"/>
      <c r="J134" s="10">
        <v>4</v>
      </c>
      <c r="K134" s="10">
        <v>2</v>
      </c>
      <c r="L134" s="10">
        <v>2</v>
      </c>
      <c r="M134" s="10">
        <v>0</v>
      </c>
      <c r="N134" s="12">
        <f t="shared" si="39"/>
        <v>4</v>
      </c>
      <c r="O134" s="13">
        <f t="shared" si="40"/>
        <v>4</v>
      </c>
      <c r="P134" s="13">
        <f t="shared" si="41"/>
        <v>8</v>
      </c>
      <c r="Q134" s="16" t="s">
        <v>34</v>
      </c>
      <c r="R134" s="10"/>
      <c r="S134" s="17"/>
      <c r="T134" s="10" t="s">
        <v>39</v>
      </c>
    </row>
    <row r="135" spans="1:25" x14ac:dyDescent="0.2">
      <c r="A135" s="199" t="s">
        <v>132</v>
      </c>
      <c r="B135" s="205"/>
      <c r="C135" s="205"/>
      <c r="D135" s="205"/>
      <c r="E135" s="205"/>
      <c r="F135" s="205"/>
      <c r="G135" s="205"/>
      <c r="H135" s="205"/>
      <c r="I135" s="205"/>
      <c r="J135" s="205"/>
      <c r="K135" s="205"/>
      <c r="L135" s="205"/>
      <c r="M135" s="205"/>
      <c r="N135" s="205"/>
      <c r="O135" s="205"/>
      <c r="P135" s="205"/>
      <c r="Q135" s="205"/>
      <c r="R135" s="205"/>
      <c r="S135" s="205"/>
      <c r="T135" s="206"/>
    </row>
    <row r="136" spans="1:25" x14ac:dyDescent="0.2">
      <c r="A136" s="32" t="s">
        <v>215</v>
      </c>
      <c r="B136" s="167" t="s">
        <v>284</v>
      </c>
      <c r="C136" s="168"/>
      <c r="D136" s="168"/>
      <c r="E136" s="168"/>
      <c r="F136" s="168"/>
      <c r="G136" s="168"/>
      <c r="H136" s="168"/>
      <c r="I136" s="169"/>
      <c r="J136" s="10">
        <v>4</v>
      </c>
      <c r="K136" s="10">
        <v>1</v>
      </c>
      <c r="L136" s="10">
        <v>1</v>
      </c>
      <c r="M136" s="10">
        <v>0</v>
      </c>
      <c r="N136" s="12">
        <f t="shared" si="39"/>
        <v>2</v>
      </c>
      <c r="O136" s="13">
        <f t="shared" si="40"/>
        <v>6</v>
      </c>
      <c r="P136" s="13">
        <f t="shared" si="41"/>
        <v>8</v>
      </c>
      <c r="Q136" s="16" t="s">
        <v>34</v>
      </c>
      <c r="R136" s="10"/>
      <c r="S136" s="17"/>
      <c r="T136" s="10" t="s">
        <v>40</v>
      </c>
    </row>
    <row r="137" spans="1:25" x14ac:dyDescent="0.2">
      <c r="A137" s="32" t="s">
        <v>216</v>
      </c>
      <c r="B137" s="167" t="s">
        <v>285</v>
      </c>
      <c r="C137" s="168"/>
      <c r="D137" s="168"/>
      <c r="E137" s="168"/>
      <c r="F137" s="168"/>
      <c r="G137" s="168"/>
      <c r="H137" s="168"/>
      <c r="I137" s="169"/>
      <c r="J137" s="10">
        <v>4</v>
      </c>
      <c r="K137" s="10">
        <v>2</v>
      </c>
      <c r="L137" s="10">
        <v>1</v>
      </c>
      <c r="M137" s="10">
        <v>0</v>
      </c>
      <c r="N137" s="12">
        <f>K137+L137+M137</f>
        <v>3</v>
      </c>
      <c r="O137" s="13">
        <f>P137-N137</f>
        <v>5</v>
      </c>
      <c r="P137" s="13">
        <f t="shared" si="41"/>
        <v>8</v>
      </c>
      <c r="Q137" s="16" t="s">
        <v>34</v>
      </c>
      <c r="R137" s="10"/>
      <c r="S137" s="17"/>
      <c r="T137" s="10" t="s">
        <v>40</v>
      </c>
    </row>
    <row r="138" spans="1:25" x14ac:dyDescent="0.2">
      <c r="A138" s="32" t="s">
        <v>217</v>
      </c>
      <c r="B138" s="167" t="s">
        <v>286</v>
      </c>
      <c r="C138" s="168"/>
      <c r="D138" s="168"/>
      <c r="E138" s="168"/>
      <c r="F138" s="168"/>
      <c r="G138" s="168"/>
      <c r="H138" s="168"/>
      <c r="I138" s="169"/>
      <c r="J138" s="10">
        <v>3</v>
      </c>
      <c r="K138" s="10">
        <v>1</v>
      </c>
      <c r="L138" s="10">
        <v>2</v>
      </c>
      <c r="M138" s="10">
        <v>0</v>
      </c>
      <c r="N138" s="12">
        <f>K138+L138+M138</f>
        <v>3</v>
      </c>
      <c r="O138" s="13">
        <f>P138-N138</f>
        <v>3</v>
      </c>
      <c r="P138" s="13">
        <f t="shared" si="41"/>
        <v>6</v>
      </c>
      <c r="Q138" s="16"/>
      <c r="R138" s="10" t="s">
        <v>30</v>
      </c>
      <c r="S138" s="17"/>
      <c r="T138" s="10" t="s">
        <v>40</v>
      </c>
    </row>
    <row r="139" spans="1:25" s="129" customFormat="1" x14ac:dyDescent="0.2">
      <c r="A139" s="128" t="s">
        <v>27</v>
      </c>
      <c r="B139" s="157"/>
      <c r="C139" s="158"/>
      <c r="D139" s="158"/>
      <c r="E139" s="158"/>
      <c r="F139" s="158"/>
      <c r="G139" s="158"/>
      <c r="H139" s="158"/>
      <c r="I139" s="159"/>
      <c r="J139" s="128">
        <f t="shared" ref="J139:P139" si="42">SUM(J130:J138)</f>
        <v>33</v>
      </c>
      <c r="K139" s="128">
        <f t="shared" si="42"/>
        <v>13</v>
      </c>
      <c r="L139" s="128">
        <f t="shared" si="42"/>
        <v>12</v>
      </c>
      <c r="M139" s="128">
        <f t="shared" si="42"/>
        <v>1</v>
      </c>
      <c r="N139" s="128">
        <f t="shared" si="42"/>
        <v>26</v>
      </c>
      <c r="O139" s="128">
        <f t="shared" si="42"/>
        <v>41</v>
      </c>
      <c r="P139" s="128">
        <f t="shared" si="42"/>
        <v>67</v>
      </c>
      <c r="Q139" s="128">
        <f>COUNTIF(Q130:Q138,"E")</f>
        <v>5</v>
      </c>
      <c r="R139" s="128">
        <f>COUNTIF(R130:R138,"C")</f>
        <v>3</v>
      </c>
      <c r="S139" s="128">
        <f>COUNTIF(S130:S138,"VP")</f>
        <v>0</v>
      </c>
      <c r="T139" s="98">
        <f>COUNTA(T130:T138)</f>
        <v>8</v>
      </c>
      <c r="U139" s="137" t="str">
        <f>IF(Q139&gt;=SUM(R139:S139),"Corect","E trebuie să fie cel puțin egal cu C+VP")</f>
        <v>Corect</v>
      </c>
      <c r="V139" s="138"/>
      <c r="W139" s="138"/>
    </row>
    <row r="140" spans="1:25" s="134" customFormat="1" x14ac:dyDescent="0.2">
      <c r="A140" s="48"/>
      <c r="B140" s="48"/>
      <c r="C140" s="48"/>
      <c r="D140" s="48"/>
      <c r="E140" s="48"/>
      <c r="F140" s="48"/>
      <c r="G140" s="48"/>
      <c r="H140" s="48"/>
      <c r="I140" s="48"/>
      <c r="J140" s="48"/>
      <c r="K140" s="48"/>
      <c r="L140" s="48"/>
      <c r="M140" s="48"/>
      <c r="N140" s="48"/>
      <c r="O140" s="48"/>
      <c r="P140" s="48"/>
      <c r="Q140" s="48"/>
      <c r="R140" s="48"/>
      <c r="S140" s="48"/>
      <c r="T140" s="359"/>
      <c r="U140" s="135"/>
    </row>
    <row r="141" spans="1:25" ht="22.5" customHeight="1" x14ac:dyDescent="0.2">
      <c r="A141" s="188" t="s">
        <v>50</v>
      </c>
      <c r="B141" s="188"/>
      <c r="C141" s="188"/>
      <c r="D141" s="188"/>
      <c r="E141" s="188"/>
      <c r="F141" s="188"/>
      <c r="G141" s="188"/>
      <c r="H141" s="188"/>
      <c r="I141" s="188"/>
      <c r="J141" s="188"/>
      <c r="K141" s="188"/>
      <c r="L141" s="188"/>
      <c r="M141" s="188"/>
      <c r="N141" s="188"/>
      <c r="O141" s="188"/>
      <c r="P141" s="188"/>
      <c r="Q141" s="188"/>
      <c r="R141" s="188"/>
      <c r="S141" s="188"/>
      <c r="T141" s="188"/>
      <c r="U141" s="75"/>
      <c r="V141" s="52"/>
      <c r="W141" s="52"/>
      <c r="X141" s="52"/>
      <c r="Y141" s="52"/>
    </row>
    <row r="142" spans="1:25" ht="27.75" customHeight="1" x14ac:dyDescent="0.2">
      <c r="A142" s="188" t="s">
        <v>29</v>
      </c>
      <c r="B142" s="175" t="s">
        <v>28</v>
      </c>
      <c r="C142" s="176"/>
      <c r="D142" s="176"/>
      <c r="E142" s="176"/>
      <c r="F142" s="176"/>
      <c r="G142" s="176"/>
      <c r="H142" s="176"/>
      <c r="I142" s="177"/>
      <c r="J142" s="155" t="s">
        <v>42</v>
      </c>
      <c r="K142" s="155" t="s">
        <v>26</v>
      </c>
      <c r="L142" s="155"/>
      <c r="M142" s="155"/>
      <c r="N142" s="155" t="s">
        <v>43</v>
      </c>
      <c r="O142" s="156"/>
      <c r="P142" s="156"/>
      <c r="Q142" s="155" t="s">
        <v>25</v>
      </c>
      <c r="R142" s="155"/>
      <c r="S142" s="155"/>
      <c r="T142" s="155" t="s">
        <v>24</v>
      </c>
      <c r="U142" s="75"/>
      <c r="V142" s="52"/>
      <c r="W142" s="52"/>
      <c r="X142" s="52"/>
      <c r="Y142" s="52"/>
    </row>
    <row r="143" spans="1:25" ht="12.75" customHeight="1" x14ac:dyDescent="0.2">
      <c r="A143" s="188"/>
      <c r="B143" s="178"/>
      <c r="C143" s="179"/>
      <c r="D143" s="179"/>
      <c r="E143" s="179"/>
      <c r="F143" s="179"/>
      <c r="G143" s="179"/>
      <c r="H143" s="179"/>
      <c r="I143" s="180"/>
      <c r="J143" s="155"/>
      <c r="K143" s="73" t="s">
        <v>30</v>
      </c>
      <c r="L143" s="73" t="s">
        <v>31</v>
      </c>
      <c r="M143" s="73" t="s">
        <v>32</v>
      </c>
      <c r="N143" s="73" t="s">
        <v>36</v>
      </c>
      <c r="O143" s="73" t="s">
        <v>7</v>
      </c>
      <c r="P143" s="73" t="s">
        <v>33</v>
      </c>
      <c r="Q143" s="73" t="s">
        <v>34</v>
      </c>
      <c r="R143" s="73" t="s">
        <v>30</v>
      </c>
      <c r="S143" s="73" t="s">
        <v>35</v>
      </c>
      <c r="T143" s="155"/>
      <c r="U143" s="75"/>
      <c r="V143" s="52"/>
      <c r="W143" s="52"/>
      <c r="X143" s="52"/>
      <c r="Y143" s="52"/>
    </row>
    <row r="144" spans="1:25" x14ac:dyDescent="0.2">
      <c r="A144" s="81" t="s">
        <v>129</v>
      </c>
      <c r="B144" s="184" t="s">
        <v>167</v>
      </c>
      <c r="C144" s="184"/>
      <c r="D144" s="184"/>
      <c r="E144" s="184"/>
      <c r="F144" s="184"/>
      <c r="G144" s="184"/>
      <c r="H144" s="184"/>
      <c r="I144" s="184"/>
      <c r="J144" s="184"/>
      <c r="K144" s="184"/>
      <c r="L144" s="184"/>
      <c r="M144" s="184"/>
      <c r="N144" s="184"/>
      <c r="O144" s="184"/>
      <c r="P144" s="184"/>
      <c r="Q144" s="184"/>
      <c r="R144" s="184"/>
      <c r="S144" s="184"/>
      <c r="T144" s="184"/>
      <c r="U144" s="75"/>
      <c r="V144" s="52"/>
      <c r="W144" s="52"/>
      <c r="X144" s="52"/>
      <c r="Y144" s="52"/>
    </row>
    <row r="145" spans="1:26" ht="14.25" customHeight="1" x14ac:dyDescent="0.2">
      <c r="A145" s="102" t="s">
        <v>168</v>
      </c>
      <c r="B145" s="139" t="s">
        <v>307</v>
      </c>
      <c r="C145" s="140"/>
      <c r="D145" s="140"/>
      <c r="E145" s="140"/>
      <c r="F145" s="140"/>
      <c r="G145" s="140"/>
      <c r="H145" s="140"/>
      <c r="I145" s="141"/>
      <c r="J145" s="18">
        <v>3</v>
      </c>
      <c r="K145" s="18">
        <v>0</v>
      </c>
      <c r="L145" s="18">
        <v>0</v>
      </c>
      <c r="M145" s="18">
        <v>2</v>
      </c>
      <c r="N145" s="13">
        <f>K145+L145+M145</f>
        <v>2</v>
      </c>
      <c r="O145" s="13">
        <f>P145-N145</f>
        <v>3</v>
      </c>
      <c r="P145" s="13">
        <f>ROUND(PRODUCT(J145,25)/14,0)</f>
        <v>5</v>
      </c>
      <c r="Q145" s="18"/>
      <c r="R145" s="18"/>
      <c r="S145" s="19" t="s">
        <v>35</v>
      </c>
      <c r="T145" s="10" t="s">
        <v>41</v>
      </c>
      <c r="U145" s="75"/>
      <c r="V145" s="52"/>
      <c r="W145" s="52"/>
      <c r="X145" s="52"/>
      <c r="Y145" s="52"/>
    </row>
    <row r="146" spans="1:26" ht="14.25" customHeight="1" x14ac:dyDescent="0.2">
      <c r="A146" s="102" t="s">
        <v>169</v>
      </c>
      <c r="B146" s="139" t="s">
        <v>297</v>
      </c>
      <c r="C146" s="140"/>
      <c r="D146" s="140"/>
      <c r="E146" s="140"/>
      <c r="F146" s="140"/>
      <c r="G146" s="140"/>
      <c r="H146" s="140"/>
      <c r="I146" s="141"/>
      <c r="J146" s="18">
        <v>3</v>
      </c>
      <c r="K146" s="18">
        <v>0</v>
      </c>
      <c r="L146" s="18">
        <v>0</v>
      </c>
      <c r="M146" s="18">
        <v>2</v>
      </c>
      <c r="N146" s="13">
        <f t="shared" ref="N146:N155" si="43">K146+L146+M146</f>
        <v>2</v>
      </c>
      <c r="O146" s="13">
        <f t="shared" ref="O146:O155" si="44">P146-N146</f>
        <v>3</v>
      </c>
      <c r="P146" s="13">
        <f t="shared" ref="P146:P155" si="45">ROUND(PRODUCT(J146,25)/14,0)</f>
        <v>5</v>
      </c>
      <c r="Q146" s="18"/>
      <c r="R146" s="18"/>
      <c r="S146" s="19" t="s">
        <v>35</v>
      </c>
      <c r="T146" s="10" t="s">
        <v>41</v>
      </c>
      <c r="U146" s="60"/>
      <c r="V146" s="56"/>
      <c r="W146" s="56"/>
      <c r="X146" s="56"/>
      <c r="Y146" s="60"/>
      <c r="Z146" s="45"/>
    </row>
    <row r="147" spans="1:26" ht="12.75" customHeight="1" x14ac:dyDescent="0.2">
      <c r="A147" s="81" t="s">
        <v>130</v>
      </c>
      <c r="B147" s="184" t="s">
        <v>170</v>
      </c>
      <c r="C147" s="184"/>
      <c r="D147" s="184"/>
      <c r="E147" s="184"/>
      <c r="F147" s="184"/>
      <c r="G147" s="184"/>
      <c r="H147" s="184"/>
      <c r="I147" s="184"/>
      <c r="J147" s="184"/>
      <c r="K147" s="184"/>
      <c r="L147" s="184"/>
      <c r="M147" s="184"/>
      <c r="N147" s="184"/>
      <c r="O147" s="184"/>
      <c r="P147" s="184"/>
      <c r="Q147" s="184"/>
      <c r="R147" s="184"/>
      <c r="S147" s="184"/>
      <c r="T147" s="184"/>
      <c r="U147" s="57"/>
      <c r="V147" s="57"/>
      <c r="W147" s="57"/>
      <c r="X147" s="57"/>
      <c r="Y147" s="57"/>
      <c r="Z147" s="45"/>
    </row>
    <row r="148" spans="1:26" x14ac:dyDescent="0.2">
      <c r="A148" s="102" t="s">
        <v>171</v>
      </c>
      <c r="B148" s="139" t="s">
        <v>259</v>
      </c>
      <c r="C148" s="140"/>
      <c r="D148" s="140"/>
      <c r="E148" s="140"/>
      <c r="F148" s="140"/>
      <c r="G148" s="140"/>
      <c r="H148" s="140"/>
      <c r="I148" s="141"/>
      <c r="J148" s="18">
        <v>3</v>
      </c>
      <c r="K148" s="18">
        <v>1</v>
      </c>
      <c r="L148" s="18">
        <v>1</v>
      </c>
      <c r="M148" s="18">
        <v>0</v>
      </c>
      <c r="N148" s="13">
        <f t="shared" si="43"/>
        <v>2</v>
      </c>
      <c r="O148" s="13">
        <f t="shared" si="44"/>
        <v>3</v>
      </c>
      <c r="P148" s="13">
        <f t="shared" si="45"/>
        <v>5</v>
      </c>
      <c r="Q148" s="18" t="s">
        <v>34</v>
      </c>
      <c r="R148" s="18"/>
      <c r="S148" s="19"/>
      <c r="T148" s="10" t="s">
        <v>40</v>
      </c>
      <c r="U148" s="57"/>
      <c r="V148" s="57"/>
      <c r="W148" s="57"/>
      <c r="X148" s="57"/>
      <c r="Y148" s="57"/>
      <c r="Z148" s="45"/>
    </row>
    <row r="149" spans="1:26" ht="26.1" customHeight="1" x14ac:dyDescent="0.2">
      <c r="A149" s="102" t="s">
        <v>172</v>
      </c>
      <c r="B149" s="152" t="s">
        <v>260</v>
      </c>
      <c r="C149" s="153"/>
      <c r="D149" s="153"/>
      <c r="E149" s="153"/>
      <c r="F149" s="153"/>
      <c r="G149" s="153"/>
      <c r="H149" s="153"/>
      <c r="I149" s="154"/>
      <c r="J149" s="18">
        <v>3</v>
      </c>
      <c r="K149" s="18">
        <v>1</v>
      </c>
      <c r="L149" s="18">
        <v>1</v>
      </c>
      <c r="M149" s="18">
        <v>0</v>
      </c>
      <c r="N149" s="13">
        <f>K149+L149+M149</f>
        <v>2</v>
      </c>
      <c r="O149" s="13">
        <f>P149-N149</f>
        <v>3</v>
      </c>
      <c r="P149" s="13">
        <f>ROUND(PRODUCT(J149,25)/14,0)</f>
        <v>5</v>
      </c>
      <c r="Q149" s="18" t="s">
        <v>34</v>
      </c>
      <c r="R149" s="18"/>
      <c r="S149" s="19"/>
      <c r="T149" s="10" t="s">
        <v>40</v>
      </c>
      <c r="U149" s="57"/>
      <c r="V149" s="57"/>
      <c r="W149" s="57"/>
      <c r="X149" s="57"/>
      <c r="Y149" s="57"/>
      <c r="Z149" s="45"/>
    </row>
    <row r="150" spans="1:26" x14ac:dyDescent="0.2">
      <c r="A150" s="81" t="s">
        <v>137</v>
      </c>
      <c r="B150" s="151" t="s">
        <v>174</v>
      </c>
      <c r="C150" s="151"/>
      <c r="D150" s="151"/>
      <c r="E150" s="151"/>
      <c r="F150" s="151"/>
      <c r="G150" s="151"/>
      <c r="H150" s="151"/>
      <c r="I150" s="151"/>
      <c r="J150" s="151"/>
      <c r="K150" s="151"/>
      <c r="L150" s="151"/>
      <c r="M150" s="151"/>
      <c r="N150" s="151"/>
      <c r="O150" s="151"/>
      <c r="P150" s="151"/>
      <c r="Q150" s="151"/>
      <c r="R150" s="151"/>
      <c r="S150" s="151"/>
      <c r="T150" s="151"/>
      <c r="U150" s="57"/>
      <c r="V150" s="57"/>
      <c r="W150" s="57"/>
      <c r="X150" s="57"/>
      <c r="Y150" s="57"/>
      <c r="Z150" s="45"/>
    </row>
    <row r="151" spans="1:26" ht="27" customHeight="1" x14ac:dyDescent="0.2">
      <c r="A151" s="102" t="s">
        <v>173</v>
      </c>
      <c r="B151" s="152" t="s">
        <v>308</v>
      </c>
      <c r="C151" s="153"/>
      <c r="D151" s="153"/>
      <c r="E151" s="153"/>
      <c r="F151" s="153"/>
      <c r="G151" s="153"/>
      <c r="H151" s="153"/>
      <c r="I151" s="154"/>
      <c r="J151" s="18">
        <v>3</v>
      </c>
      <c r="K151" s="18">
        <v>1</v>
      </c>
      <c r="L151" s="18">
        <v>0</v>
      </c>
      <c r="M151" s="18">
        <v>0</v>
      </c>
      <c r="N151" s="13">
        <f t="shared" si="43"/>
        <v>1</v>
      </c>
      <c r="O151" s="13">
        <f t="shared" si="44"/>
        <v>4</v>
      </c>
      <c r="P151" s="13">
        <f t="shared" si="45"/>
        <v>5</v>
      </c>
      <c r="Q151" s="18"/>
      <c r="R151" s="18" t="s">
        <v>30</v>
      </c>
      <c r="S151" s="19"/>
      <c r="T151" s="10" t="s">
        <v>41</v>
      </c>
      <c r="U151" s="57"/>
      <c r="V151" s="57"/>
      <c r="W151" s="57"/>
      <c r="X151" s="57"/>
      <c r="Y151" s="57"/>
      <c r="Z151" s="45"/>
    </row>
    <row r="152" spans="1:26" ht="26.1" customHeight="1" x14ac:dyDescent="0.2">
      <c r="A152" s="102" t="s">
        <v>175</v>
      </c>
      <c r="B152" s="152" t="s">
        <v>261</v>
      </c>
      <c r="C152" s="153"/>
      <c r="D152" s="153"/>
      <c r="E152" s="153"/>
      <c r="F152" s="153"/>
      <c r="G152" s="153"/>
      <c r="H152" s="153"/>
      <c r="I152" s="154"/>
      <c r="J152" s="18">
        <v>3</v>
      </c>
      <c r="K152" s="18">
        <v>1</v>
      </c>
      <c r="L152" s="18">
        <v>0</v>
      </c>
      <c r="M152" s="18">
        <v>0</v>
      </c>
      <c r="N152" s="13">
        <f t="shared" si="43"/>
        <v>1</v>
      </c>
      <c r="O152" s="13">
        <f t="shared" si="44"/>
        <v>4</v>
      </c>
      <c r="P152" s="13">
        <f t="shared" si="45"/>
        <v>5</v>
      </c>
      <c r="Q152" s="18"/>
      <c r="R152" s="18" t="s">
        <v>30</v>
      </c>
      <c r="S152" s="19"/>
      <c r="T152" s="10" t="s">
        <v>41</v>
      </c>
      <c r="U152" s="57"/>
      <c r="V152" s="57"/>
      <c r="W152" s="57"/>
      <c r="X152" s="57"/>
      <c r="Y152" s="57"/>
      <c r="Z152" s="45"/>
    </row>
    <row r="153" spans="1:26" x14ac:dyDescent="0.2">
      <c r="A153" s="81" t="s">
        <v>146</v>
      </c>
      <c r="B153" s="151" t="s">
        <v>176</v>
      </c>
      <c r="C153" s="151"/>
      <c r="D153" s="151"/>
      <c r="E153" s="151"/>
      <c r="F153" s="151"/>
      <c r="G153" s="151"/>
      <c r="H153" s="151"/>
      <c r="I153" s="151"/>
      <c r="J153" s="151"/>
      <c r="K153" s="151"/>
      <c r="L153" s="151"/>
      <c r="M153" s="151"/>
      <c r="N153" s="151"/>
      <c r="O153" s="151"/>
      <c r="P153" s="151"/>
      <c r="Q153" s="151"/>
      <c r="R153" s="151"/>
      <c r="S153" s="151"/>
      <c r="T153" s="151"/>
      <c r="U153" s="57"/>
      <c r="V153" s="57"/>
      <c r="W153" s="57"/>
      <c r="X153" s="57"/>
      <c r="Y153" s="57"/>
      <c r="Z153" s="45"/>
    </row>
    <row r="154" spans="1:26" ht="26.1" customHeight="1" x14ac:dyDescent="0.2">
      <c r="A154" s="102" t="s">
        <v>177</v>
      </c>
      <c r="B154" s="152" t="s">
        <v>309</v>
      </c>
      <c r="C154" s="153"/>
      <c r="D154" s="153"/>
      <c r="E154" s="153"/>
      <c r="F154" s="153"/>
      <c r="G154" s="153"/>
      <c r="H154" s="153"/>
      <c r="I154" s="154"/>
      <c r="J154" s="18">
        <v>3</v>
      </c>
      <c r="K154" s="18">
        <v>1</v>
      </c>
      <c r="L154" s="18">
        <v>1</v>
      </c>
      <c r="M154" s="18">
        <v>0</v>
      </c>
      <c r="N154" s="13">
        <f t="shared" si="43"/>
        <v>2</v>
      </c>
      <c r="O154" s="13">
        <f t="shared" si="44"/>
        <v>3</v>
      </c>
      <c r="P154" s="13">
        <f t="shared" si="45"/>
        <v>5</v>
      </c>
      <c r="Q154" s="18" t="s">
        <v>34</v>
      </c>
      <c r="R154" s="18"/>
      <c r="S154" s="19"/>
      <c r="T154" s="10" t="s">
        <v>40</v>
      </c>
      <c r="U154" s="60"/>
      <c r="V154" s="56"/>
      <c r="W154" s="56"/>
      <c r="X154" s="56"/>
      <c r="Y154" s="60"/>
      <c r="Z154" s="45"/>
    </row>
    <row r="155" spans="1:26" ht="25.5" customHeight="1" x14ac:dyDescent="0.2">
      <c r="A155" s="102" t="s">
        <v>178</v>
      </c>
      <c r="B155" s="152" t="s">
        <v>262</v>
      </c>
      <c r="C155" s="153"/>
      <c r="D155" s="153"/>
      <c r="E155" s="153"/>
      <c r="F155" s="153"/>
      <c r="G155" s="153"/>
      <c r="H155" s="153"/>
      <c r="I155" s="154"/>
      <c r="J155" s="18">
        <v>3</v>
      </c>
      <c r="K155" s="18">
        <v>1</v>
      </c>
      <c r="L155" s="18">
        <v>1</v>
      </c>
      <c r="M155" s="18">
        <v>0</v>
      </c>
      <c r="N155" s="13">
        <f t="shared" si="43"/>
        <v>2</v>
      </c>
      <c r="O155" s="13">
        <f t="shared" si="44"/>
        <v>3</v>
      </c>
      <c r="P155" s="13">
        <f t="shared" si="45"/>
        <v>5</v>
      </c>
      <c r="Q155" s="18" t="s">
        <v>34</v>
      </c>
      <c r="R155" s="18"/>
      <c r="S155" s="19"/>
      <c r="T155" s="10" t="s">
        <v>40</v>
      </c>
      <c r="U155" s="57"/>
      <c r="V155" s="58"/>
      <c r="W155" s="58"/>
      <c r="X155" s="58"/>
      <c r="Y155" s="61"/>
      <c r="Z155" s="45"/>
    </row>
    <row r="156" spans="1:26" x14ac:dyDescent="0.2">
      <c r="A156" s="81" t="s">
        <v>154</v>
      </c>
      <c r="B156" s="151" t="s">
        <v>179</v>
      </c>
      <c r="C156" s="151"/>
      <c r="D156" s="151"/>
      <c r="E156" s="151"/>
      <c r="F156" s="151"/>
      <c r="G156" s="151"/>
      <c r="H156" s="151"/>
      <c r="I156" s="151"/>
      <c r="J156" s="151"/>
      <c r="K156" s="151"/>
      <c r="L156" s="151"/>
      <c r="M156" s="151"/>
      <c r="N156" s="151"/>
      <c r="O156" s="151"/>
      <c r="P156" s="151"/>
      <c r="Q156" s="151"/>
      <c r="R156" s="151"/>
      <c r="S156" s="151"/>
      <c r="T156" s="151"/>
      <c r="U156" s="61"/>
      <c r="V156" s="58"/>
      <c r="W156" s="58"/>
      <c r="X156" s="58"/>
      <c r="Y156" s="61"/>
      <c r="Z156" s="45"/>
    </row>
    <row r="157" spans="1:26" x14ac:dyDescent="0.2">
      <c r="A157" s="102" t="s">
        <v>180</v>
      </c>
      <c r="B157" s="139" t="s">
        <v>263</v>
      </c>
      <c r="C157" s="140"/>
      <c r="D157" s="140"/>
      <c r="E157" s="140"/>
      <c r="F157" s="140"/>
      <c r="G157" s="140"/>
      <c r="H157" s="140"/>
      <c r="I157" s="141"/>
      <c r="J157" s="18">
        <v>4</v>
      </c>
      <c r="K157" s="18">
        <v>2</v>
      </c>
      <c r="L157" s="18">
        <v>1</v>
      </c>
      <c r="M157" s="18">
        <v>0</v>
      </c>
      <c r="N157" s="13">
        <f>K157+L157+M157</f>
        <v>3</v>
      </c>
      <c r="O157" s="13">
        <f t="shared" ref="O157:O167" si="46">P157-N157</f>
        <v>4</v>
      </c>
      <c r="P157" s="13">
        <f t="shared" ref="P157:P158" si="47">ROUND(PRODUCT(J157,25)/14,0)</f>
        <v>7</v>
      </c>
      <c r="Q157" s="18"/>
      <c r="R157" s="18" t="s">
        <v>30</v>
      </c>
      <c r="S157" s="19"/>
      <c r="T157" s="10" t="s">
        <v>40</v>
      </c>
      <c r="U157" s="61"/>
      <c r="V157" s="58"/>
      <c r="W157" s="58"/>
      <c r="X157" s="58"/>
      <c r="Y157" s="61"/>
      <c r="Z157" s="45"/>
    </row>
    <row r="158" spans="1:26" x14ac:dyDescent="0.2">
      <c r="A158" s="102" t="s">
        <v>181</v>
      </c>
      <c r="B158" s="139" t="s">
        <v>264</v>
      </c>
      <c r="C158" s="140"/>
      <c r="D158" s="140"/>
      <c r="E158" s="140"/>
      <c r="F158" s="140"/>
      <c r="G158" s="140"/>
      <c r="H158" s="140"/>
      <c r="I158" s="141"/>
      <c r="J158" s="18">
        <v>4</v>
      </c>
      <c r="K158" s="18">
        <v>2</v>
      </c>
      <c r="L158" s="18">
        <v>1</v>
      </c>
      <c r="M158" s="18">
        <v>0</v>
      </c>
      <c r="N158" s="13">
        <f>K158+L158+M158</f>
        <v>3</v>
      </c>
      <c r="O158" s="13">
        <f t="shared" si="46"/>
        <v>4</v>
      </c>
      <c r="P158" s="13">
        <f t="shared" si="47"/>
        <v>7</v>
      </c>
      <c r="Q158" s="18"/>
      <c r="R158" s="18" t="s">
        <v>30</v>
      </c>
      <c r="S158" s="19"/>
      <c r="T158" s="10" t="s">
        <v>40</v>
      </c>
      <c r="U158" s="60"/>
      <c r="V158" s="56"/>
      <c r="W158" s="56"/>
      <c r="X158" s="56"/>
      <c r="Y158" s="60"/>
      <c r="Z158" s="45"/>
    </row>
    <row r="159" spans="1:26" ht="15" customHeight="1" x14ac:dyDescent="0.2">
      <c r="A159" s="81" t="s">
        <v>158</v>
      </c>
      <c r="B159" s="151" t="s">
        <v>182</v>
      </c>
      <c r="C159" s="151"/>
      <c r="D159" s="151"/>
      <c r="E159" s="151"/>
      <c r="F159" s="151"/>
      <c r="G159" s="151"/>
      <c r="H159" s="151"/>
      <c r="I159" s="151"/>
      <c r="J159" s="151"/>
      <c r="K159" s="151"/>
      <c r="L159" s="151"/>
      <c r="M159" s="151"/>
      <c r="N159" s="151"/>
      <c r="O159" s="151"/>
      <c r="P159" s="151"/>
      <c r="Q159" s="151"/>
      <c r="R159" s="151"/>
      <c r="S159" s="151"/>
      <c r="T159" s="151"/>
      <c r="U159" s="59"/>
      <c r="V159" s="59"/>
      <c r="W159" s="59"/>
      <c r="X159" s="59"/>
      <c r="Y159" s="59"/>
      <c r="Z159" s="45"/>
    </row>
    <row r="160" spans="1:26" x14ac:dyDescent="0.2">
      <c r="A160" s="102" t="s">
        <v>183</v>
      </c>
      <c r="B160" s="139" t="s">
        <v>265</v>
      </c>
      <c r="C160" s="140"/>
      <c r="D160" s="140"/>
      <c r="E160" s="140"/>
      <c r="F160" s="140"/>
      <c r="G160" s="140"/>
      <c r="H160" s="140"/>
      <c r="I160" s="141"/>
      <c r="J160" s="18">
        <v>4</v>
      </c>
      <c r="K160" s="18">
        <v>2</v>
      </c>
      <c r="L160" s="18">
        <v>2</v>
      </c>
      <c r="M160" s="18">
        <v>0</v>
      </c>
      <c r="N160" s="13">
        <f>K160+L160+M160</f>
        <v>4</v>
      </c>
      <c r="O160" s="13">
        <f>P160-N160</f>
        <v>3</v>
      </c>
      <c r="P160" s="13">
        <f>ROUND(PRODUCT(J160,25)/14,0)</f>
        <v>7</v>
      </c>
      <c r="Q160" s="18"/>
      <c r="R160" s="18" t="s">
        <v>30</v>
      </c>
      <c r="S160" s="19"/>
      <c r="T160" s="10" t="s">
        <v>40</v>
      </c>
      <c r="U160" s="59"/>
      <c r="V160" s="59"/>
      <c r="W160" s="59"/>
      <c r="X160" s="59"/>
      <c r="Y160" s="59"/>
      <c r="Z160" s="45"/>
    </row>
    <row r="161" spans="1:26" x14ac:dyDescent="0.2">
      <c r="A161" s="102" t="s">
        <v>184</v>
      </c>
      <c r="B161" s="139" t="s">
        <v>266</v>
      </c>
      <c r="C161" s="140"/>
      <c r="D161" s="140"/>
      <c r="E161" s="140"/>
      <c r="F161" s="140"/>
      <c r="G161" s="140"/>
      <c r="H161" s="140"/>
      <c r="I161" s="141"/>
      <c r="J161" s="18">
        <v>4</v>
      </c>
      <c r="K161" s="18">
        <v>2</v>
      </c>
      <c r="L161" s="18">
        <v>2</v>
      </c>
      <c r="M161" s="18">
        <v>0</v>
      </c>
      <c r="N161" s="13">
        <f>K161+L161+M161</f>
        <v>4</v>
      </c>
      <c r="O161" s="13">
        <f>P161-N161</f>
        <v>3</v>
      </c>
      <c r="P161" s="13">
        <f>ROUND(PRODUCT(J161,25)/14,0)</f>
        <v>7</v>
      </c>
      <c r="Q161" s="18"/>
      <c r="R161" s="18" t="s">
        <v>30</v>
      </c>
      <c r="S161" s="19"/>
      <c r="T161" s="10" t="s">
        <v>40</v>
      </c>
      <c r="U161" s="59"/>
      <c r="V161" s="59"/>
      <c r="W161" s="59"/>
      <c r="X161" s="59"/>
      <c r="Y161" s="59"/>
      <c r="Z161" s="45"/>
    </row>
    <row r="162" spans="1:26" x14ac:dyDescent="0.2">
      <c r="A162" s="81" t="s">
        <v>159</v>
      </c>
      <c r="B162" s="151" t="s">
        <v>185</v>
      </c>
      <c r="C162" s="151"/>
      <c r="D162" s="151"/>
      <c r="E162" s="151"/>
      <c r="F162" s="151"/>
      <c r="G162" s="151"/>
      <c r="H162" s="151"/>
      <c r="I162" s="151"/>
      <c r="J162" s="151"/>
      <c r="K162" s="151"/>
      <c r="L162" s="151"/>
      <c r="M162" s="151"/>
      <c r="N162" s="151"/>
      <c r="O162" s="151"/>
      <c r="P162" s="151"/>
      <c r="Q162" s="151"/>
      <c r="R162" s="151"/>
      <c r="S162" s="151"/>
      <c r="T162" s="151"/>
      <c r="U162" s="59"/>
      <c r="V162" s="59"/>
      <c r="W162" s="59"/>
      <c r="X162" s="59"/>
      <c r="Y162" s="59"/>
      <c r="Z162" s="45"/>
    </row>
    <row r="163" spans="1:26" x14ac:dyDescent="0.2">
      <c r="A163" s="102" t="s">
        <v>186</v>
      </c>
      <c r="B163" s="139" t="s">
        <v>267</v>
      </c>
      <c r="C163" s="140"/>
      <c r="D163" s="140"/>
      <c r="E163" s="140"/>
      <c r="F163" s="140"/>
      <c r="G163" s="140"/>
      <c r="H163" s="140"/>
      <c r="I163" s="141"/>
      <c r="J163" s="18">
        <v>4</v>
      </c>
      <c r="K163" s="18">
        <v>2</v>
      </c>
      <c r="L163" s="18">
        <v>2</v>
      </c>
      <c r="M163" s="18">
        <v>0</v>
      </c>
      <c r="N163" s="13">
        <f>K163+L163+M163</f>
        <v>4</v>
      </c>
      <c r="O163" s="13">
        <f>P163-N163</f>
        <v>3</v>
      </c>
      <c r="P163" s="13">
        <f>ROUND(PRODUCT(J163,25)/14,0)</f>
        <v>7</v>
      </c>
      <c r="Q163" s="18" t="s">
        <v>34</v>
      </c>
      <c r="R163" s="18"/>
      <c r="S163" s="19"/>
      <c r="T163" s="10" t="s">
        <v>39</v>
      </c>
      <c r="U163" s="59"/>
      <c r="V163" s="59"/>
      <c r="W163" s="59"/>
      <c r="X163" s="59"/>
      <c r="Y163" s="59"/>
      <c r="Z163" s="45"/>
    </row>
    <row r="164" spans="1:26" ht="15" customHeight="1" x14ac:dyDescent="0.2">
      <c r="A164" s="102" t="s">
        <v>187</v>
      </c>
      <c r="B164" s="139" t="s">
        <v>268</v>
      </c>
      <c r="C164" s="140"/>
      <c r="D164" s="140"/>
      <c r="E164" s="140"/>
      <c r="F164" s="140"/>
      <c r="G164" s="140"/>
      <c r="H164" s="140"/>
      <c r="I164" s="141"/>
      <c r="J164" s="18">
        <v>4</v>
      </c>
      <c r="K164" s="18">
        <v>2</v>
      </c>
      <c r="L164" s="18">
        <v>2</v>
      </c>
      <c r="M164" s="18">
        <v>0</v>
      </c>
      <c r="N164" s="13">
        <f>K164+L164+M164</f>
        <v>4</v>
      </c>
      <c r="O164" s="13">
        <f>P164-N164</f>
        <v>3</v>
      </c>
      <c r="P164" s="13">
        <f>ROUND(PRODUCT(J164,25)/14,0)</f>
        <v>7</v>
      </c>
      <c r="Q164" s="18" t="s">
        <v>34</v>
      </c>
      <c r="R164" s="18"/>
      <c r="S164" s="19"/>
      <c r="T164" s="10" t="s">
        <v>39</v>
      </c>
      <c r="U164" s="59"/>
      <c r="V164" s="59"/>
      <c r="W164" s="59"/>
      <c r="X164" s="59"/>
      <c r="Y164" s="59"/>
      <c r="Z164" s="45"/>
    </row>
    <row r="165" spans="1:26" x14ac:dyDescent="0.2">
      <c r="A165" s="81" t="s">
        <v>160</v>
      </c>
      <c r="B165" s="151" t="s">
        <v>188</v>
      </c>
      <c r="C165" s="151"/>
      <c r="D165" s="151"/>
      <c r="E165" s="151"/>
      <c r="F165" s="151"/>
      <c r="G165" s="151"/>
      <c r="H165" s="151"/>
      <c r="I165" s="151"/>
      <c r="J165" s="151"/>
      <c r="K165" s="151"/>
      <c r="L165" s="151"/>
      <c r="M165" s="151"/>
      <c r="N165" s="151"/>
      <c r="O165" s="151"/>
      <c r="P165" s="151"/>
      <c r="Q165" s="151"/>
      <c r="R165" s="151"/>
      <c r="S165" s="151"/>
      <c r="T165" s="151"/>
      <c r="U165" s="59"/>
      <c r="V165" s="59"/>
      <c r="W165" s="59"/>
      <c r="X165" s="59"/>
      <c r="Y165" s="59"/>
      <c r="Z165" s="45"/>
    </row>
    <row r="166" spans="1:26" x14ac:dyDescent="0.2">
      <c r="A166" s="118" t="s">
        <v>218</v>
      </c>
      <c r="B166" s="139" t="s">
        <v>287</v>
      </c>
      <c r="C166" s="140"/>
      <c r="D166" s="140"/>
      <c r="E166" s="140"/>
      <c r="F166" s="140"/>
      <c r="G166" s="140"/>
      <c r="H166" s="140"/>
      <c r="I166" s="141"/>
      <c r="J166" s="18">
        <v>3</v>
      </c>
      <c r="K166" s="18">
        <v>1</v>
      </c>
      <c r="L166" s="18">
        <v>2</v>
      </c>
      <c r="M166" s="18">
        <v>0</v>
      </c>
      <c r="N166" s="13">
        <f>K166+L166+M166</f>
        <v>3</v>
      </c>
      <c r="O166" s="13">
        <f t="shared" si="46"/>
        <v>2</v>
      </c>
      <c r="P166" s="13">
        <f>ROUND(PRODUCT(J166,25)/14,0)</f>
        <v>5</v>
      </c>
      <c r="Q166" s="18"/>
      <c r="R166" s="18" t="s">
        <v>30</v>
      </c>
      <c r="S166" s="19"/>
      <c r="T166" s="10" t="s">
        <v>40</v>
      </c>
      <c r="U166" s="59"/>
      <c r="V166" s="59"/>
      <c r="W166" s="59"/>
      <c r="X166" s="59"/>
      <c r="Y166" s="59"/>
      <c r="Z166" s="45"/>
    </row>
    <row r="167" spans="1:26" s="119" customFormat="1" x14ac:dyDescent="0.2">
      <c r="A167" s="118" t="s">
        <v>219</v>
      </c>
      <c r="B167" s="139" t="s">
        <v>288</v>
      </c>
      <c r="C167" s="140"/>
      <c r="D167" s="140"/>
      <c r="E167" s="140"/>
      <c r="F167" s="140"/>
      <c r="G167" s="140"/>
      <c r="H167" s="140"/>
      <c r="I167" s="141"/>
      <c r="J167" s="18">
        <v>3</v>
      </c>
      <c r="K167" s="18">
        <v>1</v>
      </c>
      <c r="L167" s="18">
        <v>2</v>
      </c>
      <c r="M167" s="18">
        <v>0</v>
      </c>
      <c r="N167" s="13">
        <f>K167+L167+M167</f>
        <v>3</v>
      </c>
      <c r="O167" s="13">
        <f t="shared" si="46"/>
        <v>2</v>
      </c>
      <c r="P167" s="13">
        <f>ROUND(PRODUCT(J167,25)/14,0)</f>
        <v>5</v>
      </c>
      <c r="Q167" s="18"/>
      <c r="R167" s="18" t="s">
        <v>30</v>
      </c>
      <c r="S167" s="19"/>
      <c r="T167" s="10" t="s">
        <v>40</v>
      </c>
      <c r="U167" s="59"/>
      <c r="V167" s="59"/>
      <c r="W167" s="59"/>
      <c r="X167" s="59"/>
      <c r="Y167" s="59"/>
      <c r="Z167" s="120"/>
    </row>
    <row r="168" spans="1:26" x14ac:dyDescent="0.2">
      <c r="A168" s="118" t="s">
        <v>220</v>
      </c>
      <c r="B168" s="281" t="s">
        <v>289</v>
      </c>
      <c r="C168" s="282"/>
      <c r="D168" s="282"/>
      <c r="E168" s="282"/>
      <c r="F168" s="282"/>
      <c r="G168" s="282"/>
      <c r="H168" s="282"/>
      <c r="I168" s="283"/>
      <c r="J168" s="18">
        <v>3</v>
      </c>
      <c r="K168" s="18">
        <v>1</v>
      </c>
      <c r="L168" s="18">
        <v>2</v>
      </c>
      <c r="M168" s="18">
        <v>0</v>
      </c>
      <c r="N168" s="13">
        <f>K168+L168+M168</f>
        <v>3</v>
      </c>
      <c r="O168" s="13">
        <f>P168-N168</f>
        <v>2</v>
      </c>
      <c r="P168" s="13">
        <f t="shared" ref="P168" si="48">ROUND(PRODUCT(J168,25)/14,0)</f>
        <v>5</v>
      </c>
      <c r="Q168" s="18"/>
      <c r="R168" s="18" t="s">
        <v>30</v>
      </c>
      <c r="S168" s="19"/>
      <c r="T168" s="10" t="s">
        <v>40</v>
      </c>
      <c r="U168" s="59"/>
      <c r="V168" s="59"/>
      <c r="W168" s="59"/>
      <c r="X168" s="59"/>
      <c r="Y168" s="59"/>
      <c r="Z168" s="45"/>
    </row>
    <row r="169" spans="1:26" x14ac:dyDescent="0.2">
      <c r="A169" s="81" t="s">
        <v>164</v>
      </c>
      <c r="B169" s="151" t="s">
        <v>189</v>
      </c>
      <c r="C169" s="151"/>
      <c r="D169" s="151"/>
      <c r="E169" s="151"/>
      <c r="F169" s="151"/>
      <c r="G169" s="151"/>
      <c r="H169" s="151"/>
      <c r="I169" s="151"/>
      <c r="J169" s="151"/>
      <c r="K169" s="151"/>
      <c r="L169" s="151"/>
      <c r="M169" s="151"/>
      <c r="N169" s="151"/>
      <c r="O169" s="151"/>
      <c r="P169" s="151"/>
      <c r="Q169" s="151"/>
      <c r="R169" s="151"/>
      <c r="S169" s="151"/>
      <c r="T169" s="151"/>
      <c r="U169" s="59"/>
      <c r="V169" s="59"/>
      <c r="W169" s="59"/>
      <c r="X169" s="59"/>
      <c r="Y169" s="59"/>
      <c r="Z169" s="45"/>
    </row>
    <row r="170" spans="1:26" x14ac:dyDescent="0.2">
      <c r="A170" s="102" t="s">
        <v>190</v>
      </c>
      <c r="B170" s="139" t="s">
        <v>269</v>
      </c>
      <c r="C170" s="140"/>
      <c r="D170" s="140"/>
      <c r="E170" s="140"/>
      <c r="F170" s="140"/>
      <c r="G170" s="140"/>
      <c r="H170" s="140"/>
      <c r="I170" s="141"/>
      <c r="J170" s="18">
        <v>4</v>
      </c>
      <c r="K170" s="18">
        <v>2</v>
      </c>
      <c r="L170" s="18">
        <v>2</v>
      </c>
      <c r="M170" s="18">
        <v>0</v>
      </c>
      <c r="N170" s="13">
        <f>K170+L170+M170</f>
        <v>4</v>
      </c>
      <c r="O170" s="13">
        <f>P170-N170</f>
        <v>4</v>
      </c>
      <c r="P170" s="13">
        <f>ROUND(PRODUCT(J170,25)/12,0)</f>
        <v>8</v>
      </c>
      <c r="Q170" s="18"/>
      <c r="R170" s="18" t="s">
        <v>30</v>
      </c>
      <c r="S170" s="19"/>
      <c r="T170" s="10" t="s">
        <v>40</v>
      </c>
      <c r="U170" s="59"/>
      <c r="V170" s="59"/>
      <c r="W170" s="59"/>
      <c r="X170" s="59"/>
      <c r="Y170" s="59"/>
      <c r="Z170" s="45"/>
    </row>
    <row r="171" spans="1:26" s="96" customFormat="1" ht="26.45" customHeight="1" x14ac:dyDescent="0.2">
      <c r="A171" s="102" t="s">
        <v>191</v>
      </c>
      <c r="B171" s="152" t="s">
        <v>270</v>
      </c>
      <c r="C171" s="153"/>
      <c r="D171" s="153"/>
      <c r="E171" s="153"/>
      <c r="F171" s="153"/>
      <c r="G171" s="153"/>
      <c r="H171" s="153"/>
      <c r="I171" s="154"/>
      <c r="J171" s="18">
        <v>4</v>
      </c>
      <c r="K171" s="18">
        <v>2</v>
      </c>
      <c r="L171" s="18">
        <v>2</v>
      </c>
      <c r="M171" s="18">
        <v>0</v>
      </c>
      <c r="N171" s="13">
        <f>K171+L171+M171</f>
        <v>4</v>
      </c>
      <c r="O171" s="13">
        <f>P171-N171</f>
        <v>4</v>
      </c>
      <c r="P171" s="13">
        <f>ROUND(PRODUCT(J171,25)/12,0)</f>
        <v>8</v>
      </c>
      <c r="Q171" s="18"/>
      <c r="R171" s="18" t="s">
        <v>30</v>
      </c>
      <c r="S171" s="19"/>
      <c r="T171" s="10" t="s">
        <v>40</v>
      </c>
      <c r="U171" s="59"/>
      <c r="V171" s="59"/>
      <c r="W171" s="59"/>
      <c r="X171" s="59"/>
      <c r="Y171" s="59"/>
      <c r="Z171" s="95"/>
    </row>
    <row r="172" spans="1:26" s="96" customFormat="1" x14ac:dyDescent="0.2">
      <c r="A172" s="81" t="s">
        <v>165</v>
      </c>
      <c r="B172" s="151" t="s">
        <v>192</v>
      </c>
      <c r="C172" s="151"/>
      <c r="D172" s="151"/>
      <c r="E172" s="151"/>
      <c r="F172" s="151"/>
      <c r="G172" s="151"/>
      <c r="H172" s="151"/>
      <c r="I172" s="151"/>
      <c r="J172" s="151"/>
      <c r="K172" s="151"/>
      <c r="L172" s="151"/>
      <c r="M172" s="151"/>
      <c r="N172" s="151"/>
      <c r="O172" s="151"/>
      <c r="P172" s="151"/>
      <c r="Q172" s="151"/>
      <c r="R172" s="151"/>
      <c r="S172" s="151"/>
      <c r="T172" s="151"/>
      <c r="U172" s="59"/>
      <c r="V172" s="59"/>
      <c r="W172" s="59"/>
      <c r="X172" s="59"/>
      <c r="Y172" s="59"/>
      <c r="Z172" s="95"/>
    </row>
    <row r="173" spans="1:26" s="96" customFormat="1" ht="26.1" customHeight="1" x14ac:dyDescent="0.2">
      <c r="A173" s="102" t="s">
        <v>193</v>
      </c>
      <c r="B173" s="152" t="s">
        <v>271</v>
      </c>
      <c r="C173" s="153"/>
      <c r="D173" s="153"/>
      <c r="E173" s="153"/>
      <c r="F173" s="153"/>
      <c r="G173" s="153"/>
      <c r="H173" s="153"/>
      <c r="I173" s="154"/>
      <c r="J173" s="18">
        <v>4</v>
      </c>
      <c r="K173" s="18">
        <v>2</v>
      </c>
      <c r="L173" s="18">
        <v>2</v>
      </c>
      <c r="M173" s="18">
        <v>0</v>
      </c>
      <c r="N173" s="13">
        <f>K173+L173+M173</f>
        <v>4</v>
      </c>
      <c r="O173" s="13">
        <f>P173-N173</f>
        <v>4</v>
      </c>
      <c r="P173" s="13">
        <f>ROUND(PRODUCT(J173,25)/12,0)</f>
        <v>8</v>
      </c>
      <c r="Q173" s="18" t="s">
        <v>34</v>
      </c>
      <c r="R173" s="18"/>
      <c r="S173" s="19"/>
      <c r="T173" s="10" t="s">
        <v>39</v>
      </c>
      <c r="U173" s="59"/>
      <c r="V173" s="59"/>
      <c r="W173" s="59"/>
      <c r="X173" s="59"/>
      <c r="Y173" s="59"/>
      <c r="Z173" s="95"/>
    </row>
    <row r="174" spans="1:26" s="96" customFormat="1" x14ac:dyDescent="0.2">
      <c r="A174" s="102" t="s">
        <v>194</v>
      </c>
      <c r="B174" s="139" t="s">
        <v>272</v>
      </c>
      <c r="C174" s="140"/>
      <c r="D174" s="140"/>
      <c r="E174" s="140"/>
      <c r="F174" s="140"/>
      <c r="G174" s="140"/>
      <c r="H174" s="140"/>
      <c r="I174" s="141"/>
      <c r="J174" s="18">
        <v>4</v>
      </c>
      <c r="K174" s="18">
        <v>2</v>
      </c>
      <c r="L174" s="18">
        <v>2</v>
      </c>
      <c r="M174" s="18">
        <v>0</v>
      </c>
      <c r="N174" s="13">
        <f>K174+L174+M174</f>
        <v>4</v>
      </c>
      <c r="O174" s="13">
        <f>P174-N174</f>
        <v>4</v>
      </c>
      <c r="P174" s="13">
        <f>ROUND(PRODUCT(J174,25)/12,0)</f>
        <v>8</v>
      </c>
      <c r="Q174" s="18" t="s">
        <v>34</v>
      </c>
      <c r="R174" s="18"/>
      <c r="S174" s="19"/>
      <c r="T174" s="10" t="s">
        <v>39</v>
      </c>
      <c r="U174" s="59"/>
      <c r="V174" s="59"/>
      <c r="W174" s="59"/>
      <c r="X174" s="59"/>
      <c r="Y174" s="59"/>
      <c r="Z174" s="95"/>
    </row>
    <row r="175" spans="1:26" s="96" customFormat="1" x14ac:dyDescent="0.2">
      <c r="A175" s="81" t="s">
        <v>166</v>
      </c>
      <c r="B175" s="151" t="s">
        <v>195</v>
      </c>
      <c r="C175" s="151"/>
      <c r="D175" s="151"/>
      <c r="E175" s="151"/>
      <c r="F175" s="151"/>
      <c r="G175" s="151"/>
      <c r="H175" s="151"/>
      <c r="I175" s="151"/>
      <c r="J175" s="151"/>
      <c r="K175" s="151"/>
      <c r="L175" s="151"/>
      <c r="M175" s="151"/>
      <c r="N175" s="151"/>
      <c r="O175" s="151"/>
      <c r="P175" s="151"/>
      <c r="Q175" s="151"/>
      <c r="R175" s="151"/>
      <c r="S175" s="151"/>
      <c r="T175" s="151"/>
      <c r="U175" s="59"/>
      <c r="V175" s="59"/>
      <c r="W175" s="59"/>
      <c r="X175" s="59"/>
      <c r="Y175" s="59"/>
      <c r="Z175" s="95"/>
    </row>
    <row r="176" spans="1:26" s="96" customFormat="1" ht="23.1" customHeight="1" x14ac:dyDescent="0.2">
      <c r="A176" s="118" t="s">
        <v>221</v>
      </c>
      <c r="B176" s="139" t="s">
        <v>290</v>
      </c>
      <c r="C176" s="140"/>
      <c r="D176" s="140"/>
      <c r="E176" s="140"/>
      <c r="F176" s="140"/>
      <c r="G176" s="140"/>
      <c r="H176" s="140"/>
      <c r="I176" s="141"/>
      <c r="J176" s="18">
        <v>3</v>
      </c>
      <c r="K176" s="18">
        <v>1</v>
      </c>
      <c r="L176" s="18">
        <v>2</v>
      </c>
      <c r="M176" s="18">
        <v>0</v>
      </c>
      <c r="N176" s="13">
        <f>K176+L176+M176</f>
        <v>3</v>
      </c>
      <c r="O176" s="13">
        <f t="shared" ref="O176" si="49">P176-N176</f>
        <v>3</v>
      </c>
      <c r="P176" s="13">
        <f>ROUND(PRODUCT(J176,25)/12,0)</f>
        <v>6</v>
      </c>
      <c r="Q176" s="18"/>
      <c r="R176" s="18" t="s">
        <v>30</v>
      </c>
      <c r="S176" s="19"/>
      <c r="T176" s="10" t="s">
        <v>39</v>
      </c>
      <c r="U176" s="59"/>
      <c r="V176" s="59"/>
      <c r="W176" s="59"/>
      <c r="X176" s="59"/>
      <c r="Y176" s="59"/>
      <c r="Z176" s="95"/>
    </row>
    <row r="177" spans="1:26" s="96" customFormat="1" x14ac:dyDescent="0.2">
      <c r="A177" s="118" t="s">
        <v>222</v>
      </c>
      <c r="B177" s="139" t="s">
        <v>291</v>
      </c>
      <c r="C177" s="140"/>
      <c r="D177" s="140"/>
      <c r="E177" s="140"/>
      <c r="F177" s="140"/>
      <c r="G177" s="140"/>
      <c r="H177" s="140"/>
      <c r="I177" s="141"/>
      <c r="J177" s="18">
        <v>3</v>
      </c>
      <c r="K177" s="18">
        <v>1</v>
      </c>
      <c r="L177" s="18">
        <v>2</v>
      </c>
      <c r="M177" s="18">
        <v>0</v>
      </c>
      <c r="N177" s="13">
        <f>K177+L177+M177</f>
        <v>3</v>
      </c>
      <c r="O177" s="13">
        <f>P177-N177</f>
        <v>3</v>
      </c>
      <c r="P177" s="13">
        <f>ROUND(PRODUCT(J177,25)/12,0)</f>
        <v>6</v>
      </c>
      <c r="Q177" s="18"/>
      <c r="R177" s="18" t="s">
        <v>30</v>
      </c>
      <c r="S177" s="19"/>
      <c r="T177" s="10" t="s">
        <v>40</v>
      </c>
      <c r="U177" s="59"/>
      <c r="V177" s="59"/>
      <c r="W177" s="59"/>
      <c r="X177" s="59"/>
      <c r="Y177" s="59"/>
      <c r="Z177" s="95"/>
    </row>
    <row r="178" spans="1:26" ht="33" customHeight="1" x14ac:dyDescent="0.2">
      <c r="A178" s="223" t="s">
        <v>95</v>
      </c>
      <c r="B178" s="223"/>
      <c r="C178" s="223"/>
      <c r="D178" s="223"/>
      <c r="E178" s="223"/>
      <c r="F178" s="223"/>
      <c r="G178" s="223"/>
      <c r="H178" s="223"/>
      <c r="I178" s="223"/>
      <c r="J178" s="15">
        <f>SUM(J145,J148,J151,J154,J157,J160,J163,J166,J170,J173,J176)</f>
        <v>38</v>
      </c>
      <c r="K178" s="93">
        <f t="shared" ref="K178:P178" si="50">SUM(K145,K148,K151,K154,K157,K160,K163,K166,K170,K173,K176)</f>
        <v>15</v>
      </c>
      <c r="L178" s="93">
        <f t="shared" si="50"/>
        <v>15</v>
      </c>
      <c r="M178" s="93">
        <f t="shared" si="50"/>
        <v>2</v>
      </c>
      <c r="N178" s="93">
        <f t="shared" si="50"/>
        <v>32</v>
      </c>
      <c r="O178" s="93">
        <f t="shared" si="50"/>
        <v>36</v>
      </c>
      <c r="P178" s="93">
        <f t="shared" si="50"/>
        <v>68</v>
      </c>
      <c r="Q178" s="93">
        <f>COUNTIF(Q145,"E")+COUNTIF(Q148,"E")+COUNTIF(Q151,"E")+COUNTIF(Q154,"E")+COUNTIF(Q157,"E")+COUNTIF(Q160,"E")+COUNTIF(Q163,"E")+COUNTIF(Q166,"E")+COUNTIF(Q170,"E")+COUNTIF(Q173,"E")+COUNTIF(Q176,"E")</f>
        <v>4</v>
      </c>
      <c r="R178" s="93">
        <f>COUNTIF(R145,"C")+COUNTIF(R148,"C")+COUNTIF(R151,"C")+COUNTIF(R154,"C")+COUNTIF(R157,"C")+COUNTIF(R160,"C")+COUNTIF(R163,"C")+COUNTIF(R166,"C")+COUNTIF(R170,"C")+COUNTIF(R173,"C")+COUNTIF(R176,"C")</f>
        <v>6</v>
      </c>
      <c r="S178" s="93">
        <f>COUNTIF(S145,"VP")+COUNTIF(S148,"VP")+COUNTIF(S151,"VP")+COUNTIF(S154,"VP")+COUNTIF(S157,"VP")+COUNTIF(S160,"VP")+COUNTIF(S163,"VP")+COUNTIF(S166,"VP")+COUNTIF(S170,"VP")+COUNTIF(S173,"VP")+COUNTIF(S176,"VP")</f>
        <v>1</v>
      </c>
      <c r="T178" s="77">
        <f>COUNTA(T145,T148,T151,T154,T157,T160,T163,T166,T170,T173,T176)</f>
        <v>11</v>
      </c>
      <c r="U178" s="59"/>
      <c r="V178" s="59"/>
      <c r="W178" s="59"/>
      <c r="X178" s="59"/>
      <c r="Y178" s="59"/>
      <c r="Z178" s="45"/>
    </row>
    <row r="179" spans="1:26" ht="15" customHeight="1" x14ac:dyDescent="0.2">
      <c r="A179" s="223" t="s">
        <v>52</v>
      </c>
      <c r="B179" s="223"/>
      <c r="C179" s="223"/>
      <c r="D179" s="223"/>
      <c r="E179" s="223"/>
      <c r="F179" s="223"/>
      <c r="G179" s="223"/>
      <c r="H179" s="223"/>
      <c r="I179" s="223"/>
      <c r="J179" s="223"/>
      <c r="K179" s="15">
        <f t="shared" ref="K179:P179" si="51">SUM(K145,K148,K151,K154,K157,K160,K163,K166)*14+SUM(K170,K173,K176)*12</f>
        <v>200</v>
      </c>
      <c r="L179" s="93">
        <f t="shared" si="51"/>
        <v>198</v>
      </c>
      <c r="M179" s="93">
        <f t="shared" si="51"/>
        <v>28</v>
      </c>
      <c r="N179" s="93">
        <f t="shared" si="51"/>
        <v>426</v>
      </c>
      <c r="O179" s="93">
        <f t="shared" si="51"/>
        <v>482</v>
      </c>
      <c r="P179" s="93">
        <f t="shared" si="51"/>
        <v>908</v>
      </c>
      <c r="Q179" s="280"/>
      <c r="R179" s="280"/>
      <c r="S179" s="280"/>
      <c r="T179" s="280"/>
      <c r="Y179" s="45"/>
      <c r="Z179" s="45"/>
    </row>
    <row r="180" spans="1:26" ht="12" customHeight="1" x14ac:dyDescent="0.2">
      <c r="A180" s="223"/>
      <c r="B180" s="223"/>
      <c r="C180" s="223"/>
      <c r="D180" s="223"/>
      <c r="E180" s="223"/>
      <c r="F180" s="223"/>
      <c r="G180" s="223"/>
      <c r="H180" s="223"/>
      <c r="I180" s="223"/>
      <c r="J180" s="223"/>
      <c r="K180" s="272">
        <f>SUM(K179:M179)</f>
        <v>426</v>
      </c>
      <c r="L180" s="272"/>
      <c r="M180" s="272"/>
      <c r="N180" s="272">
        <f>SUM(N179:O179)</f>
        <v>908</v>
      </c>
      <c r="O180" s="272"/>
      <c r="P180" s="272"/>
      <c r="Q180" s="280"/>
      <c r="R180" s="280"/>
      <c r="S180" s="280"/>
      <c r="T180" s="280"/>
    </row>
    <row r="181" spans="1:26" ht="20.25" customHeight="1" x14ac:dyDescent="0.2">
      <c r="A181" s="257" t="s">
        <v>94</v>
      </c>
      <c r="B181" s="257"/>
      <c r="C181" s="257"/>
      <c r="D181" s="257"/>
      <c r="E181" s="257"/>
      <c r="F181" s="257"/>
      <c r="G181" s="257"/>
      <c r="H181" s="257"/>
      <c r="I181" s="257"/>
      <c r="J181" s="257"/>
      <c r="K181" s="274">
        <f>T178/SUM(T54,T70,T87,T104,T119,T139)</f>
        <v>0.2</v>
      </c>
      <c r="L181" s="274"/>
      <c r="M181" s="274"/>
      <c r="N181" s="274"/>
      <c r="O181" s="274"/>
      <c r="P181" s="274"/>
      <c r="Q181" s="274"/>
      <c r="R181" s="274"/>
      <c r="S181" s="274"/>
      <c r="T181" s="274"/>
    </row>
    <row r="182" spans="1:26" ht="19.5" customHeight="1" x14ac:dyDescent="0.2">
      <c r="A182" s="275" t="s">
        <v>97</v>
      </c>
      <c r="B182" s="275"/>
      <c r="C182" s="275"/>
      <c r="D182" s="275"/>
      <c r="E182" s="275"/>
      <c r="F182" s="275"/>
      <c r="G182" s="275"/>
      <c r="H182" s="275"/>
      <c r="I182" s="275"/>
      <c r="J182" s="275"/>
      <c r="K182" s="360">
        <f>K180/(SUM(N54,N70,N87,N104,N119)*14+N139*12)</f>
        <v>0.18983957219251338</v>
      </c>
      <c r="L182" s="360"/>
      <c r="M182" s="360"/>
      <c r="N182" s="360"/>
      <c r="O182" s="360"/>
      <c r="P182" s="360"/>
      <c r="Q182" s="360"/>
      <c r="R182" s="360"/>
      <c r="S182" s="360"/>
      <c r="T182" s="360"/>
      <c r="U182" s="361" t="s">
        <v>313</v>
      </c>
      <c r="V182" s="361"/>
      <c r="W182" s="361"/>
    </row>
    <row r="183" spans="1:26" x14ac:dyDescent="0.2">
      <c r="B183" s="7"/>
      <c r="C183" s="7"/>
      <c r="D183" s="7"/>
      <c r="E183" s="7"/>
      <c r="F183" s="7"/>
      <c r="G183" s="7"/>
      <c r="J183" s="121"/>
      <c r="M183" s="7"/>
      <c r="N183" s="7"/>
      <c r="O183" s="7"/>
      <c r="P183" s="7"/>
      <c r="Q183" s="7"/>
      <c r="R183" s="7"/>
      <c r="S183" s="7"/>
    </row>
    <row r="184" spans="1:26" ht="19.5" customHeight="1" x14ac:dyDescent="0.2">
      <c r="A184" s="188" t="s">
        <v>53</v>
      </c>
      <c r="B184" s="188"/>
      <c r="C184" s="188"/>
      <c r="D184" s="188"/>
      <c r="E184" s="188"/>
      <c r="F184" s="188"/>
      <c r="G184" s="188"/>
      <c r="H184" s="188"/>
      <c r="I184" s="188"/>
      <c r="J184" s="188"/>
      <c r="K184" s="188"/>
      <c r="L184" s="188"/>
      <c r="M184" s="188"/>
      <c r="N184" s="188"/>
      <c r="O184" s="188"/>
      <c r="P184" s="188"/>
      <c r="Q184" s="188"/>
      <c r="R184" s="188"/>
      <c r="S184" s="188"/>
      <c r="T184" s="188"/>
    </row>
    <row r="185" spans="1:26" ht="28.5" customHeight="1" x14ac:dyDescent="0.2">
      <c r="A185" s="188" t="s">
        <v>29</v>
      </c>
      <c r="B185" s="175" t="s">
        <v>28</v>
      </c>
      <c r="C185" s="176"/>
      <c r="D185" s="176"/>
      <c r="E185" s="176"/>
      <c r="F185" s="176"/>
      <c r="G185" s="176"/>
      <c r="H185" s="176"/>
      <c r="I185" s="177"/>
      <c r="J185" s="155" t="s">
        <v>42</v>
      </c>
      <c r="K185" s="155" t="s">
        <v>26</v>
      </c>
      <c r="L185" s="155"/>
      <c r="M185" s="155"/>
      <c r="N185" s="155" t="s">
        <v>43</v>
      </c>
      <c r="O185" s="156"/>
      <c r="P185" s="156"/>
      <c r="Q185" s="155" t="s">
        <v>25</v>
      </c>
      <c r="R185" s="155"/>
      <c r="S185" s="155"/>
      <c r="T185" s="155" t="s">
        <v>24</v>
      </c>
    </row>
    <row r="186" spans="1:26" ht="16.5" customHeight="1" x14ac:dyDescent="0.2">
      <c r="A186" s="188"/>
      <c r="B186" s="178"/>
      <c r="C186" s="179"/>
      <c r="D186" s="179"/>
      <c r="E186" s="179"/>
      <c r="F186" s="179"/>
      <c r="G186" s="179"/>
      <c r="H186" s="179"/>
      <c r="I186" s="180"/>
      <c r="J186" s="155"/>
      <c r="K186" s="73" t="s">
        <v>30</v>
      </c>
      <c r="L186" s="73" t="s">
        <v>31</v>
      </c>
      <c r="M186" s="73" t="s">
        <v>32</v>
      </c>
      <c r="N186" s="73" t="s">
        <v>36</v>
      </c>
      <c r="O186" s="73" t="s">
        <v>7</v>
      </c>
      <c r="P186" s="73" t="s">
        <v>33</v>
      </c>
      <c r="Q186" s="73" t="s">
        <v>34</v>
      </c>
      <c r="R186" s="73" t="s">
        <v>30</v>
      </c>
      <c r="S186" s="73" t="s">
        <v>35</v>
      </c>
      <c r="T186" s="155"/>
    </row>
    <row r="187" spans="1:26" x14ac:dyDescent="0.2">
      <c r="A187" s="284" t="s">
        <v>54</v>
      </c>
      <c r="B187" s="285"/>
      <c r="C187" s="285"/>
      <c r="D187" s="285"/>
      <c r="E187" s="285"/>
      <c r="F187" s="285"/>
      <c r="G187" s="285"/>
      <c r="H187" s="285"/>
      <c r="I187" s="285"/>
      <c r="J187" s="285"/>
      <c r="K187" s="285"/>
      <c r="L187" s="285"/>
      <c r="M187" s="285"/>
      <c r="N187" s="285"/>
      <c r="O187" s="285"/>
      <c r="P187" s="285"/>
      <c r="Q187" s="285"/>
      <c r="R187" s="285"/>
      <c r="S187" s="285"/>
      <c r="T187" s="286"/>
      <c r="U187" s="45"/>
    </row>
    <row r="188" spans="1:26" ht="27.95" customHeight="1" x14ac:dyDescent="0.25">
      <c r="A188" s="109" t="s">
        <v>196</v>
      </c>
      <c r="B188" s="152" t="s">
        <v>304</v>
      </c>
      <c r="C188" s="319"/>
      <c r="D188" s="319"/>
      <c r="E188" s="319"/>
      <c r="F188" s="319"/>
      <c r="G188" s="319"/>
      <c r="H188" s="319"/>
      <c r="I188" s="320"/>
      <c r="J188" s="18">
        <v>3</v>
      </c>
      <c r="K188" s="18">
        <v>0</v>
      </c>
      <c r="L188" s="18">
        <v>0</v>
      </c>
      <c r="M188" s="18">
        <v>2</v>
      </c>
      <c r="N188" s="13">
        <f>K188+L188+M188</f>
        <v>2</v>
      </c>
      <c r="O188" s="13">
        <f>P188-N188</f>
        <v>3</v>
      </c>
      <c r="P188" s="13">
        <f>ROUND(PRODUCT(J188,25)/14,0)</f>
        <v>5</v>
      </c>
      <c r="Q188" s="18"/>
      <c r="R188" s="18"/>
      <c r="S188" s="19" t="s">
        <v>35</v>
      </c>
      <c r="T188" s="10" t="s">
        <v>41</v>
      </c>
      <c r="U188" s="45"/>
    </row>
    <row r="189" spans="1:26" ht="15" x14ac:dyDescent="0.25">
      <c r="A189" s="142" t="s">
        <v>55</v>
      </c>
      <c r="B189" s="278"/>
      <c r="C189" s="278"/>
      <c r="D189" s="278"/>
      <c r="E189" s="278"/>
      <c r="F189" s="278"/>
      <c r="G189" s="278"/>
      <c r="H189" s="278"/>
      <c r="I189" s="278"/>
      <c r="J189" s="278"/>
      <c r="K189" s="278"/>
      <c r="L189" s="278"/>
      <c r="M189" s="278"/>
      <c r="N189" s="278"/>
      <c r="O189" s="278"/>
      <c r="P189" s="278"/>
      <c r="Q189" s="278"/>
      <c r="R189" s="278"/>
      <c r="S189" s="278"/>
      <c r="T189" s="279"/>
      <c r="U189" s="57"/>
      <c r="V189" s="62"/>
      <c r="W189" s="62"/>
      <c r="X189" s="62"/>
      <c r="Y189" s="62"/>
      <c r="Z189" s="62"/>
    </row>
    <row r="190" spans="1:26" ht="24.95" customHeight="1" x14ac:dyDescent="0.25">
      <c r="A190" s="114" t="s">
        <v>197</v>
      </c>
      <c r="B190" s="152" t="s">
        <v>304</v>
      </c>
      <c r="C190" s="319"/>
      <c r="D190" s="319"/>
      <c r="E190" s="319"/>
      <c r="F190" s="319"/>
      <c r="G190" s="319"/>
      <c r="H190" s="319"/>
      <c r="I190" s="320"/>
      <c r="J190" s="18">
        <v>3</v>
      </c>
      <c r="K190" s="18">
        <v>0</v>
      </c>
      <c r="L190" s="18">
        <v>0</v>
      </c>
      <c r="M190" s="18">
        <v>2</v>
      </c>
      <c r="N190" s="13">
        <f>K190+L190+M190</f>
        <v>2</v>
      </c>
      <c r="O190" s="13">
        <f>P190-N190</f>
        <v>3</v>
      </c>
      <c r="P190" s="13">
        <f>ROUND(PRODUCT(J190,25)/14,0)</f>
        <v>5</v>
      </c>
      <c r="Q190" s="18"/>
      <c r="R190" s="18"/>
      <c r="S190" s="19" t="s">
        <v>35</v>
      </c>
      <c r="T190" s="10" t="s">
        <v>41</v>
      </c>
      <c r="U190" s="57"/>
      <c r="V190" s="62"/>
      <c r="W190" s="62"/>
      <c r="X190" s="62"/>
      <c r="Y190" s="62"/>
      <c r="Z190" s="62"/>
    </row>
    <row r="191" spans="1:26" x14ac:dyDescent="0.2">
      <c r="A191" s="151" t="s">
        <v>56</v>
      </c>
      <c r="B191" s="151"/>
      <c r="C191" s="151"/>
      <c r="D191" s="151"/>
      <c r="E191" s="151"/>
      <c r="F191" s="151"/>
      <c r="G191" s="151"/>
      <c r="H191" s="151"/>
      <c r="I191" s="151"/>
      <c r="J191" s="151"/>
      <c r="K191" s="151"/>
      <c r="L191" s="151"/>
      <c r="M191" s="151"/>
      <c r="N191" s="151"/>
      <c r="O191" s="151"/>
      <c r="P191" s="151"/>
      <c r="Q191" s="151"/>
      <c r="R191" s="151"/>
      <c r="S191" s="151"/>
      <c r="T191" s="151"/>
      <c r="U191" s="57"/>
      <c r="V191" s="62"/>
      <c r="W191" s="62"/>
      <c r="X191" s="62"/>
      <c r="Y191" s="62"/>
      <c r="Z191" s="62"/>
    </row>
    <row r="192" spans="1:26" ht="24.95" customHeight="1" x14ac:dyDescent="0.25">
      <c r="A192" s="114" t="s">
        <v>198</v>
      </c>
      <c r="B192" s="152" t="s">
        <v>304</v>
      </c>
      <c r="C192" s="319"/>
      <c r="D192" s="319"/>
      <c r="E192" s="319"/>
      <c r="F192" s="319"/>
      <c r="G192" s="319"/>
      <c r="H192" s="319"/>
      <c r="I192" s="320"/>
      <c r="J192" s="18">
        <v>3</v>
      </c>
      <c r="K192" s="18">
        <v>0</v>
      </c>
      <c r="L192" s="18">
        <v>0</v>
      </c>
      <c r="M192" s="18">
        <v>2</v>
      </c>
      <c r="N192" s="13">
        <f>K192+L192+M192</f>
        <v>2</v>
      </c>
      <c r="O192" s="13">
        <f>P192-N192</f>
        <v>3</v>
      </c>
      <c r="P192" s="13">
        <f>ROUND(PRODUCT(J192,25)/14,0)</f>
        <v>5</v>
      </c>
      <c r="Q192" s="18"/>
      <c r="R192" s="18"/>
      <c r="S192" s="19" t="s">
        <v>35</v>
      </c>
      <c r="T192" s="10" t="s">
        <v>41</v>
      </c>
      <c r="U192" s="57"/>
      <c r="V192" s="62"/>
      <c r="W192" s="62"/>
      <c r="X192" s="62"/>
      <c r="Y192" s="62"/>
      <c r="Z192" s="62"/>
    </row>
    <row r="193" spans="1:26" x14ac:dyDescent="0.2">
      <c r="A193" s="151" t="s">
        <v>57</v>
      </c>
      <c r="B193" s="318"/>
      <c r="C193" s="318"/>
      <c r="D193" s="318"/>
      <c r="E193" s="318"/>
      <c r="F193" s="318"/>
      <c r="G193" s="318"/>
      <c r="H193" s="318"/>
      <c r="I193" s="318"/>
      <c r="J193" s="318"/>
      <c r="K193" s="318"/>
      <c r="L193" s="318"/>
      <c r="M193" s="318"/>
      <c r="N193" s="318"/>
      <c r="O193" s="318"/>
      <c r="P193" s="318"/>
      <c r="Q193" s="318"/>
      <c r="R193" s="318"/>
      <c r="S193" s="318"/>
      <c r="T193" s="318"/>
      <c r="U193" s="45"/>
    </row>
    <row r="194" spans="1:26" ht="26.45" customHeight="1" x14ac:dyDescent="0.25">
      <c r="A194" s="114" t="s">
        <v>199</v>
      </c>
      <c r="B194" s="152" t="s">
        <v>304</v>
      </c>
      <c r="C194" s="319"/>
      <c r="D194" s="319"/>
      <c r="E194" s="319"/>
      <c r="F194" s="319"/>
      <c r="G194" s="319"/>
      <c r="H194" s="319"/>
      <c r="I194" s="320"/>
      <c r="J194" s="18">
        <v>3</v>
      </c>
      <c r="K194" s="18">
        <v>0</v>
      </c>
      <c r="L194" s="18">
        <v>0</v>
      </c>
      <c r="M194" s="18">
        <v>2</v>
      </c>
      <c r="N194" s="13">
        <f>K194+L194+M194</f>
        <v>2</v>
      </c>
      <c r="O194" s="13">
        <f>P194-N194</f>
        <v>3</v>
      </c>
      <c r="P194" s="13">
        <f>ROUND(PRODUCT(J194,25)/14,0)</f>
        <v>5</v>
      </c>
      <c r="Q194" s="18"/>
      <c r="R194" s="18"/>
      <c r="S194" s="19" t="s">
        <v>35</v>
      </c>
      <c r="T194" s="10" t="s">
        <v>41</v>
      </c>
      <c r="U194" s="45"/>
    </row>
    <row r="195" spans="1:26" hidden="1" x14ac:dyDescent="0.2">
      <c r="A195" s="151" t="s">
        <v>58</v>
      </c>
      <c r="B195" s="318"/>
      <c r="C195" s="318"/>
      <c r="D195" s="318"/>
      <c r="E195" s="318"/>
      <c r="F195" s="318"/>
      <c r="G195" s="318"/>
      <c r="H195" s="318"/>
      <c r="I195" s="318"/>
      <c r="J195" s="318"/>
      <c r="K195" s="318"/>
      <c r="L195" s="318"/>
      <c r="M195" s="318"/>
      <c r="N195" s="318"/>
      <c r="O195" s="318"/>
      <c r="P195" s="318"/>
      <c r="Q195" s="318"/>
      <c r="R195" s="318"/>
      <c r="S195" s="318"/>
      <c r="T195" s="318"/>
      <c r="U195" s="45"/>
    </row>
    <row r="196" spans="1:26" hidden="1" x14ac:dyDescent="0.2">
      <c r="A196" s="74"/>
      <c r="B196" s="139"/>
      <c r="C196" s="140"/>
      <c r="D196" s="140"/>
      <c r="E196" s="140"/>
      <c r="F196" s="140"/>
      <c r="G196" s="140"/>
      <c r="H196" s="140"/>
      <c r="I196" s="141"/>
      <c r="J196" s="18">
        <v>0</v>
      </c>
      <c r="K196" s="18">
        <v>0</v>
      </c>
      <c r="L196" s="18">
        <v>0</v>
      </c>
      <c r="M196" s="18">
        <v>0</v>
      </c>
      <c r="N196" s="13">
        <f t="shared" ref="N196" si="52">K196+L196+M196</f>
        <v>0</v>
      </c>
      <c r="O196" s="13">
        <f t="shared" ref="O196" si="53">P196-N196</f>
        <v>0</v>
      </c>
      <c r="P196" s="13">
        <f t="shared" ref="P196" si="54">ROUND(PRODUCT(J196,25)/14,0)</f>
        <v>0</v>
      </c>
      <c r="Q196" s="18"/>
      <c r="R196" s="18"/>
      <c r="S196" s="19"/>
      <c r="T196" s="10"/>
      <c r="U196" s="45"/>
    </row>
    <row r="197" spans="1:26" hidden="1" x14ac:dyDescent="0.2">
      <c r="A197" s="142" t="s">
        <v>59</v>
      </c>
      <c r="B197" s="143"/>
      <c r="C197" s="143"/>
      <c r="D197" s="143"/>
      <c r="E197" s="143"/>
      <c r="F197" s="143"/>
      <c r="G197" s="143"/>
      <c r="H197" s="143"/>
      <c r="I197" s="143"/>
      <c r="J197" s="143"/>
      <c r="K197" s="143"/>
      <c r="L197" s="143"/>
      <c r="M197" s="143"/>
      <c r="N197" s="143"/>
      <c r="O197" s="143"/>
      <c r="P197" s="143"/>
      <c r="Q197" s="143"/>
      <c r="R197" s="143"/>
      <c r="S197" s="143"/>
      <c r="T197" s="144"/>
      <c r="U197" s="45"/>
    </row>
    <row r="198" spans="1:26" hidden="1" x14ac:dyDescent="0.2">
      <c r="A198" s="74"/>
      <c r="B198" s="139"/>
      <c r="C198" s="140"/>
      <c r="D198" s="140"/>
      <c r="E198" s="140"/>
      <c r="F198" s="140"/>
      <c r="G198" s="140"/>
      <c r="H198" s="140"/>
      <c r="I198" s="141"/>
      <c r="J198" s="18">
        <v>0</v>
      </c>
      <c r="K198" s="18">
        <v>0</v>
      </c>
      <c r="L198" s="18">
        <v>0</v>
      </c>
      <c r="M198" s="18">
        <v>0</v>
      </c>
      <c r="N198" s="13">
        <f>K198+L198+M198</f>
        <v>0</v>
      </c>
      <c r="O198" s="13">
        <f>P198-N198</f>
        <v>0</v>
      </c>
      <c r="P198" s="13">
        <f t="shared" ref="P198" si="55">ROUND(PRODUCT(J198,25)/12,0)</f>
        <v>0</v>
      </c>
      <c r="Q198" s="18"/>
      <c r="R198" s="18"/>
      <c r="S198" s="19"/>
      <c r="T198" s="10"/>
      <c r="U198" s="80"/>
      <c r="V198" s="63"/>
      <c r="W198" s="63"/>
      <c r="X198" s="63"/>
      <c r="Y198" s="63"/>
      <c r="Z198" s="63"/>
    </row>
    <row r="199" spans="1:26" ht="26.25" customHeight="1" x14ac:dyDescent="0.2">
      <c r="A199" s="223" t="s">
        <v>96</v>
      </c>
      <c r="B199" s="223"/>
      <c r="C199" s="223"/>
      <c r="D199" s="223"/>
      <c r="E199" s="223"/>
      <c r="F199" s="223"/>
      <c r="G199" s="223"/>
      <c r="H199" s="223"/>
      <c r="I199" s="223"/>
      <c r="J199" s="15">
        <f t="shared" ref="J199:P199" si="56">SUM(J188:J188,J190:J190,J192:J192,J194:J194,J196:J196,J198:J198)</f>
        <v>12</v>
      </c>
      <c r="K199" s="15">
        <f t="shared" si="56"/>
        <v>0</v>
      </c>
      <c r="L199" s="15">
        <f t="shared" si="56"/>
        <v>0</v>
      </c>
      <c r="M199" s="15">
        <f t="shared" si="56"/>
        <v>8</v>
      </c>
      <c r="N199" s="15">
        <f t="shared" si="56"/>
        <v>8</v>
      </c>
      <c r="O199" s="15">
        <f t="shared" si="56"/>
        <v>12</v>
      </c>
      <c r="P199" s="15">
        <f t="shared" si="56"/>
        <v>20</v>
      </c>
      <c r="Q199" s="15">
        <f>COUNTIF(Q188:Q188,"E")+COUNTIF(Q190:Q190,"E")+COUNTIF(Q192:Q192,"E")+COUNTIF(Q194:Q194,"E")+COUNTIF(Q196:Q196,"E")+COUNTIF(Q198:Q198,"E")</f>
        <v>0</v>
      </c>
      <c r="R199" s="15">
        <f>COUNTIF(R188:R188,"C")+COUNTIF(R190:R190,"C")+COUNTIF(R192:R192,"C")+COUNTIF(R194:R194,"C")+COUNTIF(R196:R196,"C")+COUNTIF(R198:R198,"C")</f>
        <v>0</v>
      </c>
      <c r="S199" s="15">
        <f>COUNTIF(S188:S188,"VP")+COUNTIF(S190:S190,"VP")+COUNTIF(S192:S192,"VP")+COUNTIF(S194:S194,"VP")+COUNTIF(S196:S196,"VP")+COUNTIF(S198:S198,"VP")</f>
        <v>4</v>
      </c>
      <c r="T199" s="77">
        <f>COUNTA(T188:T188,T190:T190,T192:T192,T194:T194,T196:T196,T198:T198)</f>
        <v>4</v>
      </c>
    </row>
    <row r="200" spans="1:26" x14ac:dyDescent="0.2">
      <c r="A200" s="223" t="s">
        <v>52</v>
      </c>
      <c r="B200" s="223"/>
      <c r="C200" s="223"/>
      <c r="D200" s="223"/>
      <c r="E200" s="223"/>
      <c r="F200" s="223"/>
      <c r="G200" s="223"/>
      <c r="H200" s="223"/>
      <c r="I200" s="223"/>
      <c r="J200" s="223"/>
      <c r="K200" s="15">
        <f t="shared" ref="K200:P200" si="57">SUM(K188:K188,K190:K190,K192:K192,K194:K194,K196:K196)*14+SUM(K198:K198)*12</f>
        <v>0</v>
      </c>
      <c r="L200" s="15">
        <f t="shared" si="57"/>
        <v>0</v>
      </c>
      <c r="M200" s="15">
        <f t="shared" si="57"/>
        <v>112</v>
      </c>
      <c r="N200" s="15">
        <f t="shared" si="57"/>
        <v>112</v>
      </c>
      <c r="O200" s="15">
        <f t="shared" si="57"/>
        <v>168</v>
      </c>
      <c r="P200" s="15">
        <f t="shared" si="57"/>
        <v>280</v>
      </c>
      <c r="Q200" s="273"/>
      <c r="R200" s="273"/>
      <c r="S200" s="273"/>
      <c r="T200" s="273"/>
    </row>
    <row r="201" spans="1:26" x14ac:dyDescent="0.2">
      <c r="A201" s="223"/>
      <c r="B201" s="223"/>
      <c r="C201" s="223"/>
      <c r="D201" s="223"/>
      <c r="E201" s="223"/>
      <c r="F201" s="223"/>
      <c r="G201" s="223"/>
      <c r="H201" s="223"/>
      <c r="I201" s="223"/>
      <c r="J201" s="223"/>
      <c r="K201" s="272">
        <f>SUM(K200:M200)</f>
        <v>112</v>
      </c>
      <c r="L201" s="272"/>
      <c r="M201" s="272"/>
      <c r="N201" s="272">
        <f>SUM(N200:O200)</f>
        <v>280</v>
      </c>
      <c r="O201" s="272"/>
      <c r="P201" s="272"/>
      <c r="Q201" s="273"/>
      <c r="R201" s="273"/>
      <c r="S201" s="273"/>
      <c r="T201" s="273"/>
    </row>
    <row r="202" spans="1:26" ht="18" customHeight="1" x14ac:dyDescent="0.2">
      <c r="A202" s="248" t="s">
        <v>94</v>
      </c>
      <c r="B202" s="249"/>
      <c r="C202" s="249"/>
      <c r="D202" s="249"/>
      <c r="E202" s="249"/>
      <c r="F202" s="249"/>
      <c r="G202" s="249"/>
      <c r="H202" s="249"/>
      <c r="I202" s="249"/>
      <c r="J202" s="250"/>
      <c r="K202" s="254">
        <f>T199/SUM(T54,T70,T87,T104,T119,T139)</f>
        <v>7.2727272727272724E-2</v>
      </c>
      <c r="L202" s="255"/>
      <c r="M202" s="255"/>
      <c r="N202" s="255"/>
      <c r="O202" s="255"/>
      <c r="P202" s="255"/>
      <c r="Q202" s="255"/>
      <c r="R202" s="255"/>
      <c r="S202" s="255"/>
      <c r="T202" s="256"/>
    </row>
    <row r="203" spans="1:26" ht="18" customHeight="1" x14ac:dyDescent="0.2">
      <c r="A203" s="251" t="s">
        <v>97</v>
      </c>
      <c r="B203" s="252"/>
      <c r="C203" s="252"/>
      <c r="D203" s="252"/>
      <c r="E203" s="252"/>
      <c r="F203" s="252"/>
      <c r="G203" s="252"/>
      <c r="H203" s="252"/>
      <c r="I203" s="252"/>
      <c r="J203" s="253"/>
      <c r="K203" s="254">
        <f>K201/(SUM(N54,N70,N87,N104,N119)*14+N139*12)</f>
        <v>4.9910873440285206E-2</v>
      </c>
      <c r="L203" s="255"/>
      <c r="M203" s="255"/>
      <c r="N203" s="255"/>
      <c r="O203" s="255"/>
      <c r="P203" s="255"/>
      <c r="Q203" s="255"/>
      <c r="R203" s="255"/>
      <c r="S203" s="255"/>
      <c r="T203" s="256"/>
    </row>
    <row r="204" spans="1:26" s="134" customFormat="1" x14ac:dyDescent="0.2">
      <c r="A204" s="66"/>
      <c r="B204" s="66"/>
      <c r="C204" s="66"/>
      <c r="D204" s="66"/>
      <c r="E204" s="66"/>
      <c r="F204" s="66"/>
      <c r="G204" s="66"/>
      <c r="H204" s="66"/>
      <c r="I204" s="66"/>
      <c r="J204" s="66"/>
      <c r="K204" s="67"/>
      <c r="L204" s="67"/>
      <c r="M204" s="67"/>
      <c r="N204" s="67"/>
      <c r="O204" s="67"/>
      <c r="P204" s="67"/>
      <c r="Q204" s="67"/>
      <c r="R204" s="67"/>
      <c r="S204" s="67"/>
      <c r="T204" s="67"/>
    </row>
    <row r="205" spans="1:26" s="134" customFormat="1" x14ac:dyDescent="0.2">
      <c r="A205" s="66"/>
      <c r="B205" s="66"/>
      <c r="C205" s="66"/>
      <c r="D205" s="66"/>
      <c r="E205" s="66"/>
      <c r="F205" s="66"/>
      <c r="G205" s="66"/>
      <c r="H205" s="66"/>
      <c r="I205" s="66"/>
      <c r="J205" s="66"/>
      <c r="K205" s="67"/>
      <c r="L205" s="67"/>
      <c r="M205" s="67"/>
      <c r="N205" s="67"/>
      <c r="O205" s="67"/>
      <c r="P205" s="67"/>
      <c r="Q205" s="67"/>
      <c r="R205" s="67"/>
      <c r="S205" s="67"/>
      <c r="T205" s="67"/>
    </row>
    <row r="206" spans="1:26" s="134" customFormat="1" x14ac:dyDescent="0.2">
      <c r="A206" s="66"/>
      <c r="B206" s="66"/>
      <c r="C206" s="66"/>
      <c r="D206" s="66"/>
      <c r="E206" s="66"/>
      <c r="F206" s="66"/>
      <c r="G206" s="66"/>
      <c r="H206" s="66"/>
      <c r="I206" s="66"/>
      <c r="J206" s="66"/>
      <c r="K206" s="67"/>
      <c r="L206" s="67"/>
      <c r="M206" s="67"/>
      <c r="N206" s="67"/>
      <c r="O206" s="67"/>
      <c r="P206" s="67"/>
      <c r="Q206" s="67"/>
      <c r="R206" s="67"/>
      <c r="S206" s="67"/>
      <c r="T206" s="67"/>
    </row>
    <row r="207" spans="1:26" s="134" customFormat="1" x14ac:dyDescent="0.2">
      <c r="A207" s="66"/>
      <c r="B207" s="66"/>
      <c r="C207" s="66"/>
      <c r="D207" s="66"/>
      <c r="E207" s="66"/>
      <c r="F207" s="66"/>
      <c r="G207" s="66"/>
      <c r="H207" s="66"/>
      <c r="I207" s="66"/>
      <c r="J207" s="66"/>
      <c r="K207" s="67"/>
      <c r="L207" s="67"/>
      <c r="M207" s="67"/>
      <c r="N207" s="67"/>
      <c r="O207" s="67"/>
      <c r="P207" s="67"/>
      <c r="Q207" s="67"/>
      <c r="R207" s="67"/>
      <c r="S207" s="67"/>
      <c r="T207" s="67"/>
    </row>
    <row r="208" spans="1:26" s="134" customFormat="1" x14ac:dyDescent="0.2">
      <c r="A208" s="66"/>
      <c r="B208" s="66"/>
      <c r="C208" s="66"/>
      <c r="D208" s="66"/>
      <c r="E208" s="66"/>
      <c r="F208" s="66"/>
      <c r="G208" s="66"/>
      <c r="H208" s="66"/>
      <c r="I208" s="66"/>
      <c r="J208" s="66"/>
      <c r="K208" s="67"/>
      <c r="L208" s="67"/>
      <c r="M208" s="67"/>
      <c r="N208" s="67"/>
      <c r="O208" s="67"/>
      <c r="P208" s="67"/>
      <c r="Q208" s="67"/>
      <c r="R208" s="67"/>
      <c r="S208" s="67"/>
      <c r="T208" s="67"/>
    </row>
    <row r="209" spans="1:26" s="134" customFormat="1" x14ac:dyDescent="0.2">
      <c r="A209" s="66"/>
      <c r="B209" s="66"/>
      <c r="C209" s="66"/>
      <c r="D209" s="66"/>
      <c r="E209" s="66"/>
      <c r="F209" s="66"/>
      <c r="G209" s="66"/>
      <c r="H209" s="66"/>
      <c r="I209" s="66"/>
      <c r="J209" s="66"/>
      <c r="K209" s="67"/>
      <c r="L209" s="67"/>
      <c r="M209" s="67"/>
      <c r="N209" s="67"/>
      <c r="O209" s="67"/>
      <c r="P209" s="67"/>
      <c r="Q209" s="67"/>
      <c r="R209" s="67"/>
      <c r="S209" s="67"/>
      <c r="T209" s="67"/>
    </row>
    <row r="210" spans="1:26" s="134" customFormat="1" x14ac:dyDescent="0.2">
      <c r="A210" s="66"/>
      <c r="B210" s="66"/>
      <c r="C210" s="66"/>
      <c r="D210" s="66"/>
      <c r="E210" s="66"/>
      <c r="F210" s="66"/>
      <c r="G210" s="66"/>
      <c r="H210" s="66"/>
      <c r="I210" s="66"/>
      <c r="J210" s="66"/>
      <c r="K210" s="67"/>
      <c r="L210" s="67"/>
      <c r="M210" s="67"/>
      <c r="N210" s="67"/>
      <c r="O210" s="67"/>
      <c r="P210" s="67"/>
      <c r="Q210" s="67"/>
      <c r="R210" s="67"/>
      <c r="S210" s="67"/>
      <c r="T210" s="67"/>
    </row>
    <row r="211" spans="1:26" s="134" customFormat="1" x14ac:dyDescent="0.2">
      <c r="A211" s="66"/>
      <c r="B211" s="66"/>
      <c r="C211" s="66"/>
      <c r="D211" s="66"/>
      <c r="E211" s="66"/>
      <c r="F211" s="66"/>
      <c r="G211" s="66"/>
      <c r="H211" s="66"/>
      <c r="I211" s="66"/>
      <c r="J211" s="66"/>
      <c r="K211" s="67"/>
      <c r="L211" s="67"/>
      <c r="M211" s="67"/>
      <c r="N211" s="67"/>
      <c r="O211" s="67"/>
      <c r="P211" s="67"/>
      <c r="Q211" s="67"/>
      <c r="R211" s="67"/>
      <c r="S211" s="67"/>
      <c r="T211" s="67"/>
    </row>
    <row r="212" spans="1:26" s="134" customFormat="1" x14ac:dyDescent="0.2">
      <c r="A212" s="66"/>
      <c r="B212" s="66"/>
      <c r="C212" s="66"/>
      <c r="D212" s="66"/>
      <c r="E212" s="66"/>
      <c r="F212" s="66"/>
      <c r="G212" s="66"/>
      <c r="H212" s="66"/>
      <c r="I212" s="66"/>
      <c r="J212" s="66"/>
      <c r="K212" s="67"/>
      <c r="L212" s="67"/>
      <c r="M212" s="67"/>
      <c r="N212" s="67"/>
      <c r="O212" s="67"/>
      <c r="P212" s="67"/>
      <c r="Q212" s="67"/>
      <c r="R212" s="67"/>
      <c r="S212" s="67"/>
      <c r="T212" s="67"/>
    </row>
    <row r="213" spans="1:26" s="134" customFormat="1" x14ac:dyDescent="0.2">
      <c r="A213" s="66"/>
      <c r="B213" s="66"/>
      <c r="C213" s="66"/>
      <c r="D213" s="66"/>
      <c r="E213" s="66"/>
      <c r="F213" s="66"/>
      <c r="G213" s="66"/>
      <c r="H213" s="66"/>
      <c r="I213" s="66"/>
      <c r="J213" s="66"/>
      <c r="K213" s="67"/>
      <c r="L213" s="67"/>
      <c r="M213" s="67"/>
      <c r="N213" s="67"/>
      <c r="O213" s="67"/>
      <c r="P213" s="67"/>
      <c r="Q213" s="67"/>
      <c r="R213" s="67"/>
      <c r="S213" s="67"/>
      <c r="T213" s="67"/>
    </row>
    <row r="214" spans="1:26" s="134" customFormat="1" x14ac:dyDescent="0.2">
      <c r="A214" s="66"/>
      <c r="B214" s="66"/>
      <c r="C214" s="66"/>
      <c r="D214" s="66"/>
      <c r="E214" s="66"/>
      <c r="F214" s="66"/>
      <c r="G214" s="66"/>
      <c r="H214" s="66"/>
      <c r="I214" s="66"/>
      <c r="J214" s="66"/>
      <c r="K214" s="67"/>
      <c r="L214" s="67"/>
      <c r="M214" s="67"/>
      <c r="N214" s="67"/>
      <c r="O214" s="67"/>
      <c r="P214" s="67"/>
      <c r="Q214" s="67"/>
      <c r="R214" s="67"/>
      <c r="S214" s="67"/>
      <c r="T214" s="67"/>
    </row>
    <row r="215" spans="1:26" s="134" customFormat="1" x14ac:dyDescent="0.2">
      <c r="A215" s="66"/>
      <c r="B215" s="66"/>
      <c r="C215" s="66"/>
      <c r="D215" s="66"/>
      <c r="E215" s="66"/>
      <c r="F215" s="66"/>
      <c r="G215" s="66"/>
      <c r="H215" s="66"/>
      <c r="I215" s="66"/>
      <c r="J215" s="66"/>
      <c r="K215" s="67"/>
      <c r="L215" s="67"/>
      <c r="M215" s="67"/>
      <c r="N215" s="67"/>
      <c r="O215" s="67"/>
      <c r="P215" s="67"/>
      <c r="Q215" s="67"/>
      <c r="R215" s="67"/>
      <c r="S215" s="67"/>
      <c r="T215" s="67"/>
    </row>
    <row r="216" spans="1:26" s="134" customFormat="1" x14ac:dyDescent="0.2">
      <c r="A216" s="66"/>
      <c r="B216" s="66"/>
      <c r="C216" s="66"/>
      <c r="D216" s="66"/>
      <c r="E216" s="66"/>
      <c r="F216" s="66"/>
      <c r="G216" s="66"/>
      <c r="H216" s="66"/>
      <c r="I216" s="66"/>
      <c r="J216" s="66"/>
      <c r="K216" s="67"/>
      <c r="L216" s="67"/>
      <c r="M216" s="67"/>
      <c r="N216" s="67"/>
      <c r="O216" s="67"/>
      <c r="P216" s="67"/>
      <c r="Q216" s="67"/>
      <c r="R216" s="67"/>
      <c r="S216" s="67"/>
      <c r="T216" s="67"/>
    </row>
    <row r="217" spans="1:26" s="134" customFormat="1" x14ac:dyDescent="0.2">
      <c r="A217" s="66"/>
      <c r="B217" s="66"/>
      <c r="C217" s="66"/>
      <c r="D217" s="66"/>
      <c r="E217" s="66"/>
      <c r="F217" s="66"/>
      <c r="G217" s="66"/>
      <c r="H217" s="66"/>
      <c r="I217" s="66"/>
      <c r="J217" s="66"/>
      <c r="K217" s="67"/>
      <c r="L217" s="67"/>
      <c r="M217" s="67"/>
      <c r="N217" s="67"/>
      <c r="O217" s="67"/>
      <c r="P217" s="67"/>
      <c r="Q217" s="67"/>
      <c r="R217" s="67"/>
      <c r="S217" s="67"/>
      <c r="T217" s="67"/>
    </row>
    <row r="218" spans="1:26" s="134" customFormat="1" x14ac:dyDescent="0.2">
      <c r="A218" s="66"/>
      <c r="B218" s="66"/>
      <c r="C218" s="66"/>
      <c r="D218" s="66"/>
      <c r="E218" s="66"/>
      <c r="F218" s="66"/>
      <c r="G218" s="66"/>
      <c r="H218" s="66"/>
      <c r="I218" s="66"/>
      <c r="J218" s="66"/>
      <c r="K218" s="67"/>
      <c r="L218" s="67"/>
      <c r="M218" s="67"/>
      <c r="N218" s="67"/>
      <c r="O218" s="67"/>
      <c r="P218" s="67"/>
      <c r="Q218" s="67"/>
      <c r="R218" s="67"/>
      <c r="S218" s="67"/>
      <c r="T218" s="67"/>
    </row>
    <row r="219" spans="1:26" ht="21" customHeight="1" x14ac:dyDescent="0.2">
      <c r="A219" s="276" t="s">
        <v>60</v>
      </c>
      <c r="B219" s="277"/>
      <c r="C219" s="277"/>
      <c r="D219" s="277"/>
      <c r="E219" s="277"/>
      <c r="F219" s="277"/>
      <c r="G219" s="277"/>
      <c r="H219" s="277"/>
      <c r="I219" s="277"/>
      <c r="J219" s="277"/>
      <c r="K219" s="277"/>
      <c r="L219" s="277"/>
      <c r="M219" s="277"/>
      <c r="N219" s="277"/>
      <c r="O219" s="277"/>
      <c r="P219" s="277"/>
      <c r="Q219" s="277"/>
      <c r="R219" s="277"/>
      <c r="S219" s="277"/>
      <c r="T219" s="277"/>
    </row>
    <row r="220" spans="1:26" ht="21" customHeight="1" x14ac:dyDescent="0.2">
      <c r="A220" s="265" t="s">
        <v>62</v>
      </c>
      <c r="B220" s="266"/>
      <c r="C220" s="266"/>
      <c r="D220" s="266"/>
      <c r="E220" s="266"/>
      <c r="F220" s="266"/>
      <c r="G220" s="266"/>
      <c r="H220" s="266"/>
      <c r="I220" s="266"/>
      <c r="J220" s="266"/>
      <c r="K220" s="266"/>
      <c r="L220" s="266"/>
      <c r="M220" s="266"/>
      <c r="N220" s="266"/>
      <c r="O220" s="266"/>
      <c r="P220" s="266"/>
      <c r="Q220" s="266"/>
      <c r="R220" s="266"/>
      <c r="S220" s="266"/>
      <c r="T220" s="266"/>
      <c r="U220" s="45"/>
    </row>
    <row r="221" spans="1:26" ht="28.5" customHeight="1" x14ac:dyDescent="0.2">
      <c r="A221" s="265" t="s">
        <v>29</v>
      </c>
      <c r="B221" s="265" t="s">
        <v>28</v>
      </c>
      <c r="C221" s="265"/>
      <c r="D221" s="265"/>
      <c r="E221" s="265"/>
      <c r="F221" s="265"/>
      <c r="G221" s="265"/>
      <c r="H221" s="265"/>
      <c r="I221" s="265"/>
      <c r="J221" s="235" t="s">
        <v>42</v>
      </c>
      <c r="K221" s="235" t="s">
        <v>26</v>
      </c>
      <c r="L221" s="235"/>
      <c r="M221" s="235"/>
      <c r="N221" s="235" t="s">
        <v>43</v>
      </c>
      <c r="O221" s="235"/>
      <c r="P221" s="235"/>
      <c r="Q221" s="235" t="s">
        <v>25</v>
      </c>
      <c r="R221" s="235"/>
      <c r="S221" s="235"/>
      <c r="T221" s="235" t="s">
        <v>24</v>
      </c>
      <c r="U221" s="45"/>
    </row>
    <row r="222" spans="1:26" x14ac:dyDescent="0.2">
      <c r="A222" s="265"/>
      <c r="B222" s="265"/>
      <c r="C222" s="265"/>
      <c r="D222" s="265"/>
      <c r="E222" s="265"/>
      <c r="F222" s="265"/>
      <c r="G222" s="265"/>
      <c r="H222" s="265"/>
      <c r="I222" s="265"/>
      <c r="J222" s="235"/>
      <c r="K222" s="72" t="s">
        <v>30</v>
      </c>
      <c r="L222" s="72" t="s">
        <v>31</v>
      </c>
      <c r="M222" s="72" t="s">
        <v>32</v>
      </c>
      <c r="N222" s="72" t="s">
        <v>36</v>
      </c>
      <c r="O222" s="72" t="s">
        <v>7</v>
      </c>
      <c r="P222" s="72" t="s">
        <v>33</v>
      </c>
      <c r="Q222" s="72" t="s">
        <v>34</v>
      </c>
      <c r="R222" s="72" t="s">
        <v>30</v>
      </c>
      <c r="S222" s="72" t="s">
        <v>35</v>
      </c>
      <c r="T222" s="235"/>
      <c r="U222" s="45"/>
    </row>
    <row r="223" spans="1:26" x14ac:dyDescent="0.2">
      <c r="A223" s="265" t="s">
        <v>61</v>
      </c>
      <c r="B223" s="265"/>
      <c r="C223" s="265"/>
      <c r="D223" s="265"/>
      <c r="E223" s="265"/>
      <c r="F223" s="265"/>
      <c r="G223" s="265"/>
      <c r="H223" s="265"/>
      <c r="I223" s="265"/>
      <c r="J223" s="265"/>
      <c r="K223" s="265"/>
      <c r="L223" s="265"/>
      <c r="M223" s="265"/>
      <c r="N223" s="265"/>
      <c r="O223" s="265"/>
      <c r="P223" s="265"/>
      <c r="Q223" s="265"/>
      <c r="R223" s="265"/>
      <c r="S223" s="265"/>
      <c r="T223" s="265"/>
      <c r="U223" s="45"/>
    </row>
    <row r="224" spans="1:26" ht="15" x14ac:dyDescent="0.25">
      <c r="A224" s="22" t="str">
        <f>IF(ISNA(INDEX($A$39:$T$201,MATCH($B224,$B$39:$B$201,0),1)),"",INDEX($A$39:$T$201,MATCH($B224,$B$39:$B$201,0),1))</f>
        <v>LLM1001</v>
      </c>
      <c r="B224" s="216" t="s">
        <v>225</v>
      </c>
      <c r="C224" s="217"/>
      <c r="D224" s="217"/>
      <c r="E224" s="217"/>
      <c r="F224" s="217"/>
      <c r="G224" s="217"/>
      <c r="H224" s="217"/>
      <c r="I224" s="218"/>
      <c r="J224" s="13">
        <f>IF(ISNA(INDEX($A$39:$T$201,MATCH($B224,$B$39:$B$201,0),10)),"",INDEX($A$39:$T$201,MATCH($B224,$B$39:$B$201,0),10))</f>
        <v>4</v>
      </c>
      <c r="K224" s="13">
        <f>IF(ISNA(INDEX($A$39:$T$201,MATCH($B224,$B$39:$B$201,0),11)),"",INDEX($A$39:$T$201,MATCH($B224,$B$39:$B$201,0),11))</f>
        <v>2</v>
      </c>
      <c r="L224" s="13">
        <f>IF(ISNA(INDEX($A$39:$T$201,MATCH($B224,$B$39:$B$201,0),12)),"",INDEX($A$39:$T$201,MATCH($B224,$B$39:$B$201,0),12))</f>
        <v>1</v>
      </c>
      <c r="M224" s="13">
        <f>IF(ISNA(INDEX($A$39:$T$201,MATCH($B224,$B$39:$B$201,0),13)),"",INDEX($A$39:$T$201,MATCH($B224,$B$39:$B$201,0),13))</f>
        <v>0</v>
      </c>
      <c r="N224" s="13">
        <f>IF(ISNA(INDEX($A$39:$T$201,MATCH($B224,$B$39:$B$201,0),14)),"",INDEX($A$39:$T$201,MATCH($B224,$B$39:$B$201,0),14))</f>
        <v>3</v>
      </c>
      <c r="O224" s="13">
        <f>IF(ISNA(INDEX($A$39:$T$201,MATCH($B224,$B$39:$B$201,0),15)),"",INDEX($A$39:$T$201,MATCH($B224,$B$39:$B$201,0),15))</f>
        <v>4</v>
      </c>
      <c r="P224" s="13">
        <f>IF(ISNA(INDEX($A$39:$T$201,MATCH($B224,$B$39:$B$201,0),16)),"",INDEX($A$39:$T$201,MATCH($B224,$B$39:$B$201,0),16))</f>
        <v>7</v>
      </c>
      <c r="Q224" s="20" t="str">
        <f>IF(ISNA(INDEX($A$39:$T$201,MATCH($B224,$B$39:$B$201,0),17)),"",INDEX($A$39:$T$201,MATCH($B224,$B$39:$B$201,0),17))</f>
        <v>E</v>
      </c>
      <c r="R224" s="20">
        <f>IF(ISNA(INDEX($A$39:$T$201,MATCH($B224,$B$39:$B$201,0),18)),"",INDEX($A$39:$T$201,MATCH($B224,$B$39:$B$201,0),18))</f>
        <v>0</v>
      </c>
      <c r="S224" s="20">
        <f>IF(ISNA(INDEX($A$39:$T$201,MATCH($B224,$B$39:$B$201,0),19)),"",INDEX($A$39:$T$201,MATCH($B224,$B$39:$B$201,0),19))</f>
        <v>0</v>
      </c>
      <c r="T224" s="20" t="str">
        <f>IF(ISNA(INDEX($A$39:$T$201,MATCH($B224,$B$39:$B$201,0),20)),"",INDEX($A$39:$T$201,MATCH($B224,$B$39:$B$201,0),20))</f>
        <v>DF</v>
      </c>
      <c r="U224" s="78"/>
      <c r="V224" s="64"/>
      <c r="W224" s="64"/>
      <c r="X224" s="64"/>
      <c r="Y224" s="64"/>
      <c r="Z224" s="64"/>
    </row>
    <row r="225" spans="1:26" ht="15" customHeight="1" x14ac:dyDescent="0.25">
      <c r="A225" s="22" t="str">
        <f>IF(ISNA(INDEX($A$39:$T$201,MATCH($B225,$B$39:$B$201,0),1)),"",INDEX($A$39:$T$201,MATCH($B225,$B$39:$B$201,0),1))</f>
        <v>LLM2007</v>
      </c>
      <c r="B225" s="216" t="s">
        <v>231</v>
      </c>
      <c r="C225" s="217"/>
      <c r="D225" s="217"/>
      <c r="E225" s="217"/>
      <c r="F225" s="217"/>
      <c r="G225" s="217"/>
      <c r="H225" s="217"/>
      <c r="I225" s="218"/>
      <c r="J225" s="13">
        <f>IF(ISNA(INDEX($A$39:$T$201,MATCH($B225,$B$39:$B$201,0),10)),"",INDEX($A$39:$T$201,MATCH($B225,$B$39:$B$201,0),10))</f>
        <v>4</v>
      </c>
      <c r="K225" s="13">
        <f>IF(ISNA(INDEX($A$39:$T$201,MATCH($B225,$B$39:$B$201,0),11)),"",INDEX($A$39:$T$201,MATCH($B225,$B$39:$B$201,0),11))</f>
        <v>2</v>
      </c>
      <c r="L225" s="13">
        <f>IF(ISNA(INDEX($A$39:$T$201,MATCH($B225,$B$39:$B$201,0),12)),"",INDEX($A$39:$T$201,MATCH($B225,$B$39:$B$201,0),12))</f>
        <v>1</v>
      </c>
      <c r="M225" s="13">
        <f>IF(ISNA(INDEX($A$39:$T$201,MATCH($B225,$B$39:$B$201,0),13)),"",INDEX($A$39:$T$201,MATCH($B225,$B$39:$B$201,0),13))</f>
        <v>0</v>
      </c>
      <c r="N225" s="13">
        <f>IF(ISNA(INDEX($A$39:$T$201,MATCH($B225,$B$39:$B$201,0),14)),"",INDEX($A$39:$T$201,MATCH($B225,$B$39:$B$201,0),14))</f>
        <v>3</v>
      </c>
      <c r="O225" s="13">
        <f>IF(ISNA(INDEX($A$39:$T$201,MATCH($B225,$B$39:$B$201,0),15)),"",INDEX($A$39:$T$201,MATCH($B225,$B$39:$B$201,0),15))</f>
        <v>4</v>
      </c>
      <c r="P225" s="13">
        <f>IF(ISNA(INDEX($A$39:$T$201,MATCH($B225,$B$39:$B$201,0),16)),"",INDEX($A$39:$T$201,MATCH($B225,$B$39:$B$201,0),16))</f>
        <v>7</v>
      </c>
      <c r="Q225" s="20" t="str">
        <f>IF(ISNA(INDEX($A$39:$T$201,MATCH($B225,$B$39:$B$201,0),17)),"",INDEX($A$39:$T$201,MATCH($B225,$B$39:$B$201,0),17))</f>
        <v>E</v>
      </c>
      <c r="R225" s="20">
        <f>IF(ISNA(INDEX($A$39:$T$201,MATCH($B225,$B$39:$B$201,0),18)),"",INDEX($A$39:$T$201,MATCH($B225,$B$39:$B$201,0),18))</f>
        <v>0</v>
      </c>
      <c r="S225" s="20">
        <f>IF(ISNA(INDEX($A$39:$T$201,MATCH($B225,$B$39:$B$201,0),19)),"",INDEX($A$39:$T$201,MATCH($B225,$B$39:$B$201,0),19))</f>
        <v>0</v>
      </c>
      <c r="T225" s="20" t="str">
        <f>IF(ISNA(INDEX($A$39:$T$201,MATCH($B225,$B$39:$B$201,0),20)),"",INDEX($A$39:$T$201,MATCH($B225,$B$39:$B$201,0),20))</f>
        <v>DF</v>
      </c>
      <c r="U225" s="79"/>
      <c r="V225" s="64"/>
      <c r="W225" s="64"/>
      <c r="X225" s="64"/>
      <c r="Y225" s="64"/>
      <c r="Z225" s="64"/>
    </row>
    <row r="226" spans="1:26" ht="15" x14ac:dyDescent="0.25">
      <c r="A226" s="22" t="str">
        <f>IF(ISNA(INDEX($A$39:$T$201,MATCH($B226,$B$39:$B$201,0),1)),"",INDEX($A$39:$T$201,MATCH($B226,$B$39:$B$201,0),1))</f>
        <v>LLM3010</v>
      </c>
      <c r="B226" s="216" t="s">
        <v>239</v>
      </c>
      <c r="C226" s="217"/>
      <c r="D226" s="217"/>
      <c r="E226" s="217"/>
      <c r="F226" s="217"/>
      <c r="G226" s="217"/>
      <c r="H226" s="217"/>
      <c r="I226" s="218"/>
      <c r="J226" s="13">
        <f>IF(ISNA(INDEX($A$39:$T$201,MATCH($B226,$B$39:$B$201,0),10)),"",INDEX($A$39:$T$201,MATCH($B226,$B$39:$B$201,0),10))</f>
        <v>4</v>
      </c>
      <c r="K226" s="13">
        <f>IF(ISNA(INDEX($A$39:$T$201,MATCH($B226,$B$39:$B$201,0),11)),"",INDEX($A$39:$T$201,MATCH($B226,$B$39:$B$201,0),11))</f>
        <v>2</v>
      </c>
      <c r="L226" s="13">
        <f>IF(ISNA(INDEX($A$39:$T$201,MATCH($B226,$B$39:$B$201,0),12)),"",INDEX($A$39:$T$201,MATCH($B226,$B$39:$B$201,0),12))</f>
        <v>2</v>
      </c>
      <c r="M226" s="13">
        <f>IF(ISNA(INDEX($A$39:$T$201,MATCH($B226,$B$39:$B$201,0),13)),"",INDEX($A$39:$T$201,MATCH($B226,$B$39:$B$201,0),13))</f>
        <v>0</v>
      </c>
      <c r="N226" s="13">
        <f>IF(ISNA(INDEX($A$39:$T$201,MATCH($B226,$B$39:$B$201,0),14)),"",INDEX($A$39:$T$201,MATCH($B226,$B$39:$B$201,0),14))</f>
        <v>4</v>
      </c>
      <c r="O226" s="13">
        <f>IF(ISNA(INDEX($A$39:$T$201,MATCH($B226,$B$39:$B$201,0),15)),"",INDEX($A$39:$T$201,MATCH($B226,$B$39:$B$201,0),15))</f>
        <v>3</v>
      </c>
      <c r="P226" s="13">
        <f>IF(ISNA(INDEX($A$39:$T$201,MATCH($B226,$B$39:$B$201,0),16)),"",INDEX($A$39:$T$201,MATCH($B226,$B$39:$B$201,0),16))</f>
        <v>7</v>
      </c>
      <c r="Q226" s="20" t="str">
        <f>IF(ISNA(INDEX($A$39:$T$201,MATCH($B226,$B$39:$B$201,0),17)),"",INDEX($A$39:$T$201,MATCH($B226,$B$39:$B$201,0),17))</f>
        <v>E</v>
      </c>
      <c r="R226" s="20">
        <f>IF(ISNA(INDEX($A$39:$T$201,MATCH($B226,$B$39:$B$201,0),18)),"",INDEX($A$39:$T$201,MATCH($B226,$B$39:$B$201,0),18))</f>
        <v>0</v>
      </c>
      <c r="S226" s="20">
        <f>IF(ISNA(INDEX($A$39:$T$201,MATCH($B226,$B$39:$B$201,0),19)),"",INDEX($A$39:$T$201,MATCH($B226,$B$39:$B$201,0),19))</f>
        <v>0</v>
      </c>
      <c r="T226" s="20" t="str">
        <f>IF(ISNA(INDEX($A$39:$T$201,MATCH($B226,$B$39:$B$201,0),20)),"",INDEX($A$39:$T$201,MATCH($B226,$B$39:$B$201,0),20))</f>
        <v>DF</v>
      </c>
      <c r="U226" s="79"/>
      <c r="V226" s="64"/>
      <c r="W226" s="64"/>
      <c r="X226" s="64"/>
      <c r="Y226" s="64"/>
      <c r="Z226" s="64"/>
    </row>
    <row r="227" spans="1:26" ht="15" x14ac:dyDescent="0.25">
      <c r="A227" s="22" t="str">
        <f>IF(ISNA(INDEX($A$39:$T$201,MATCH($B227,$B$39:$B$201,0),1)),"",INDEX($A$39:$T$201,MATCH($B227,$B$39:$B$201,0),1))</f>
        <v>LLM4013</v>
      </c>
      <c r="B227" s="216" t="s">
        <v>245</v>
      </c>
      <c r="C227" s="217"/>
      <c r="D227" s="217"/>
      <c r="E227" s="217"/>
      <c r="F227" s="217"/>
      <c r="G227" s="217"/>
      <c r="H227" s="217"/>
      <c r="I227" s="218"/>
      <c r="J227" s="13">
        <f>IF(ISNA(INDEX($A$39:$T$201,MATCH($B227,$B$39:$B$201,0),10)),"",INDEX($A$39:$T$201,MATCH($B227,$B$39:$B$201,0),10))</f>
        <v>4</v>
      </c>
      <c r="K227" s="13">
        <f>IF(ISNA(INDEX($A$39:$T$201,MATCH($B227,$B$39:$B$201,0),11)),"",INDEX($A$39:$T$201,MATCH($B227,$B$39:$B$201,0),11))</f>
        <v>2</v>
      </c>
      <c r="L227" s="13">
        <f>IF(ISNA(INDEX($A$39:$T$201,MATCH($B227,$B$39:$B$201,0),12)),"",INDEX($A$39:$T$201,MATCH($B227,$B$39:$B$201,0),12))</f>
        <v>2</v>
      </c>
      <c r="M227" s="13">
        <f>IF(ISNA(INDEX($A$39:$T$201,MATCH($B227,$B$39:$B$201,0),13)),"",INDEX($A$39:$T$201,MATCH($B227,$B$39:$B$201,0),13))</f>
        <v>0</v>
      </c>
      <c r="N227" s="13">
        <f>IF(ISNA(INDEX($A$39:$T$201,MATCH($B227,$B$39:$B$201,0),14)),"",INDEX($A$39:$T$201,MATCH($B227,$B$39:$B$201,0),14))</f>
        <v>4</v>
      </c>
      <c r="O227" s="13">
        <f>IF(ISNA(INDEX($A$39:$T$201,MATCH($B227,$B$39:$B$201,0),15)),"",INDEX($A$39:$T$201,MATCH($B227,$B$39:$B$201,0),15))</f>
        <v>3</v>
      </c>
      <c r="P227" s="13">
        <f>IF(ISNA(INDEX($A$39:$T$201,MATCH($B227,$B$39:$B$201,0),16)),"",INDEX($A$39:$T$201,MATCH($B227,$B$39:$B$201,0),16))</f>
        <v>7</v>
      </c>
      <c r="Q227" s="20" t="str">
        <f>IF(ISNA(INDEX($A$39:$T$201,MATCH($B227,$B$39:$B$201,0),17)),"",INDEX($A$39:$T$201,MATCH($B227,$B$39:$B$201,0),17))</f>
        <v>E</v>
      </c>
      <c r="R227" s="20">
        <f>IF(ISNA(INDEX($A$39:$T$201,MATCH($B227,$B$39:$B$201,0),18)),"",INDEX($A$39:$T$201,MATCH($B227,$B$39:$B$201,0),18))</f>
        <v>0</v>
      </c>
      <c r="S227" s="20">
        <f>IF(ISNA(INDEX($A$39:$T$201,MATCH($B227,$B$39:$B$201,0),19)),"",INDEX($A$39:$T$201,MATCH($B227,$B$39:$B$201,0),19))</f>
        <v>0</v>
      </c>
      <c r="T227" s="20" t="str">
        <f>IF(ISNA(INDEX($A$39:$T$201,MATCH($B227,$B$39:$B$201,0),20)),"",INDEX($A$39:$T$201,MATCH($B227,$B$39:$B$201,0),20))</f>
        <v>DF</v>
      </c>
      <c r="U227" s="79"/>
      <c r="V227" s="64"/>
      <c r="W227" s="64"/>
      <c r="X227" s="64"/>
      <c r="Y227" s="64"/>
      <c r="Z227" s="64"/>
    </row>
    <row r="228" spans="1:26" s="119" customFormat="1" ht="15" x14ac:dyDescent="0.25">
      <c r="A228" s="22" t="str">
        <f>IF(ISNA(INDEX($A$39:$T$201,MATCH($B228,$B$39:$B$201,0),1)),"",INDEX($A$39:$T$201,MATCH($B228,$B$39:$B$201,0),1))</f>
        <v>LLT2205</v>
      </c>
      <c r="B228" s="216" t="s">
        <v>275</v>
      </c>
      <c r="C228" s="217"/>
      <c r="D228" s="217"/>
      <c r="E228" s="217"/>
      <c r="F228" s="217"/>
      <c r="G228" s="217"/>
      <c r="H228" s="217"/>
      <c r="I228" s="218"/>
      <c r="J228" s="13">
        <f>IF(ISNA(INDEX($A$39:$T$201,MATCH($B228,$B$39:$B$201,0),10)),"",INDEX($A$39:$T$201,MATCH($B228,$B$39:$B$201,0),10))</f>
        <v>4</v>
      </c>
      <c r="K228" s="13">
        <f>IF(ISNA(INDEX($A$39:$T$201,MATCH($B228,$B$39:$B$201,0),11)),"",INDEX($A$39:$T$201,MATCH($B228,$B$39:$B$201,0),11))</f>
        <v>2</v>
      </c>
      <c r="L228" s="13">
        <f>IF(ISNA(INDEX($A$39:$T$201,MATCH($B228,$B$39:$B$201,0),12)),"",INDEX($A$39:$T$201,MATCH($B228,$B$39:$B$201,0),12))</f>
        <v>0</v>
      </c>
      <c r="M228" s="13">
        <f>IF(ISNA(INDEX($A$39:$T$201,MATCH($B228,$B$39:$B$201,0),13)),"",INDEX($A$39:$T$201,MATCH($B228,$B$39:$B$201,0),13))</f>
        <v>1</v>
      </c>
      <c r="N228" s="13">
        <f>IF(ISNA(INDEX($A$39:$T$201,MATCH($B228,$B$39:$B$201,0),14)),"",INDEX($A$39:$T$201,MATCH($B228,$B$39:$B$201,0),14))</f>
        <v>3</v>
      </c>
      <c r="O228" s="13">
        <f>IF(ISNA(INDEX($A$39:$T$201,MATCH($B228,$B$39:$B$201,0),15)),"",INDEX($A$39:$T$201,MATCH($B228,$B$39:$B$201,0),15))</f>
        <v>4</v>
      </c>
      <c r="P228" s="13">
        <f>IF(ISNA(INDEX($A$39:$T$201,MATCH($B228,$B$39:$B$201,0),16)),"",INDEX($A$39:$T$201,MATCH($B228,$B$39:$B$201,0),16))</f>
        <v>7</v>
      </c>
      <c r="Q228" s="20" t="str">
        <f>IF(ISNA(INDEX($A$39:$T$201,MATCH($B228,$B$39:$B$201,0),17)),"",INDEX($A$39:$T$201,MATCH($B228,$B$39:$B$201,0),17))</f>
        <v>E</v>
      </c>
      <c r="R228" s="20">
        <f>IF(ISNA(INDEX($A$39:$T$201,MATCH($B228,$B$39:$B$201,0),18)),"",INDEX($A$39:$T$201,MATCH($B228,$B$39:$B$201,0),18))</f>
        <v>0</v>
      </c>
      <c r="S228" s="20">
        <f>IF(ISNA(INDEX($A$39:$T$201,MATCH($B228,$B$39:$B$201,0),19)),"",INDEX($A$39:$T$201,MATCH($B228,$B$39:$B$201,0),19))</f>
        <v>0</v>
      </c>
      <c r="T228" s="20" t="str">
        <f>IF(ISNA(INDEX($A$39:$T$201,MATCH($B228,$B$39:$B$201,0),20)),"",INDEX($A$39:$T$201,MATCH($B228,$B$39:$B$201,0),20))</f>
        <v>DF</v>
      </c>
      <c r="U228" s="79"/>
      <c r="V228" s="64"/>
      <c r="W228" s="64"/>
      <c r="X228" s="64"/>
      <c r="Y228" s="64"/>
      <c r="Z228" s="64"/>
    </row>
    <row r="229" spans="1:26" ht="29.45" customHeight="1" x14ac:dyDescent="0.25">
      <c r="A229" s="22" t="str">
        <f>IF(ISNA(INDEX($A$39:$T$201,MATCH($B229,$B$39:$B$201,0),1)),"",INDEX($A$39:$T$201,MATCH($B229,$B$39:$B$201,0),1))</f>
        <v>LLY5024</v>
      </c>
      <c r="B229" s="212" t="s">
        <v>251</v>
      </c>
      <c r="C229" s="213"/>
      <c r="D229" s="213"/>
      <c r="E229" s="213"/>
      <c r="F229" s="213"/>
      <c r="G229" s="213"/>
      <c r="H229" s="213"/>
      <c r="I229" s="214"/>
      <c r="J229" s="13">
        <f>IF(ISNA(INDEX($A$39:$T$201,MATCH($B229,$B$39:$B$201,0),10)),"",INDEX($A$39:$T$201,MATCH($B229,$B$39:$B$201,0),10))</f>
        <v>3</v>
      </c>
      <c r="K229" s="13">
        <f>IF(ISNA(INDEX($A$39:$T$201,MATCH($B229,$B$39:$B$201,0),11)),"",INDEX($A$39:$T$201,MATCH($B229,$B$39:$B$201,0),11))</f>
        <v>0</v>
      </c>
      <c r="L229" s="13">
        <f>IF(ISNA(INDEX($A$39:$T$201,MATCH($B229,$B$39:$B$201,0),12)),"",INDEX($A$39:$T$201,MATCH($B229,$B$39:$B$201,0),12))</f>
        <v>0</v>
      </c>
      <c r="M229" s="13">
        <f>IF(ISNA(INDEX($A$39:$T$201,MATCH($B229,$B$39:$B$201,0),13)),"",INDEX($A$39:$T$201,MATCH($B229,$B$39:$B$201,0),13))</f>
        <v>1</v>
      </c>
      <c r="N229" s="13">
        <f>IF(ISNA(INDEX($A$39:$T$201,MATCH($B229,$B$39:$B$201,0),14)),"",INDEX($A$39:$T$201,MATCH($B229,$B$39:$B$201,0),14))</f>
        <v>1</v>
      </c>
      <c r="O229" s="13">
        <f>IF(ISNA(INDEX($A$39:$T$201,MATCH($B229,$B$39:$B$201,0),15)),"",INDEX($A$39:$T$201,MATCH($B229,$B$39:$B$201,0),15))</f>
        <v>4</v>
      </c>
      <c r="P229" s="13">
        <f>IF(ISNA(INDEX($A$39:$T$201,MATCH($B229,$B$39:$B$201,0),16)),"",INDEX($A$39:$T$201,MATCH($B229,$B$39:$B$201,0),16))</f>
        <v>5</v>
      </c>
      <c r="Q229" s="20">
        <f>IF(ISNA(INDEX($A$39:$T$201,MATCH($B229,$B$39:$B$201,0),17)),"",INDEX($A$39:$T$201,MATCH($B229,$B$39:$B$201,0),17))</f>
        <v>0</v>
      </c>
      <c r="R229" s="20" t="str">
        <f>IF(ISNA(INDEX($A$39:$T$201,MATCH($B229,$B$39:$B$201,0),18)),"",INDEX($A$39:$T$201,MATCH($B229,$B$39:$B$201,0),18))</f>
        <v>C</v>
      </c>
      <c r="S229" s="20">
        <f>IF(ISNA(INDEX($A$39:$T$201,MATCH($B229,$B$39:$B$201,0),19)),"",INDEX($A$39:$T$201,MATCH($B229,$B$39:$B$201,0),19))</f>
        <v>0</v>
      </c>
      <c r="T229" s="20" t="str">
        <f>IF(ISNA(INDEX($A$39:$T$201,MATCH($B229,$B$39:$B$201,0),20)),"",INDEX($A$39:$T$201,MATCH($B229,$B$39:$B$201,0),20))</f>
        <v>DF</v>
      </c>
      <c r="U229" s="79"/>
      <c r="V229" s="64"/>
      <c r="W229" s="64"/>
      <c r="X229" s="64"/>
      <c r="Y229" s="64"/>
      <c r="Z229" s="64"/>
    </row>
    <row r="230" spans="1:26" s="34" customFormat="1" ht="15" x14ac:dyDescent="0.25">
      <c r="A230" s="22" t="str">
        <f>IF(ISNA(INDEX($A$39:$T$201,MATCH($B230,$B$39:$B$201,0),1)),"",INDEX($A$39:$T$201,MATCH($B230,$B$39:$B$201,0),1))</f>
        <v>LLX5003</v>
      </c>
      <c r="B230" s="216" t="s">
        <v>253</v>
      </c>
      <c r="C230" s="217"/>
      <c r="D230" s="217"/>
      <c r="E230" s="217"/>
      <c r="F230" s="217"/>
      <c r="G230" s="217"/>
      <c r="H230" s="217"/>
      <c r="I230" s="218"/>
      <c r="J230" s="13">
        <f>IF(ISNA(INDEX($A$39:$T$201,MATCH($B230,$B$39:$B$201,0),10)),"",INDEX($A$39:$T$201,MATCH($B230,$B$39:$B$201,0),10))</f>
        <v>4</v>
      </c>
      <c r="K230" s="13">
        <f>IF(ISNA(INDEX($A$39:$T$201,MATCH($B230,$B$39:$B$201,0),11)),"",INDEX($A$39:$T$201,MATCH($B230,$B$39:$B$201,0),11))</f>
        <v>2</v>
      </c>
      <c r="L230" s="13">
        <f>IF(ISNA(INDEX($A$39:$T$201,MATCH($B230,$B$39:$B$201,0),12)),"",INDEX($A$39:$T$201,MATCH($B230,$B$39:$B$201,0),12))</f>
        <v>2</v>
      </c>
      <c r="M230" s="13">
        <f>IF(ISNA(INDEX($A$39:$T$201,MATCH($B230,$B$39:$B$201,0),13)),"",INDEX($A$39:$T$201,MATCH($B230,$B$39:$B$201,0),13))</f>
        <v>0</v>
      </c>
      <c r="N230" s="13">
        <f>IF(ISNA(INDEX($A$39:$T$201,MATCH($B230,$B$39:$B$201,0),14)),"",INDEX($A$39:$T$201,MATCH($B230,$B$39:$B$201,0),14))</f>
        <v>4</v>
      </c>
      <c r="O230" s="13">
        <f>IF(ISNA(INDEX($A$39:$T$201,MATCH($B230,$B$39:$B$201,0),15)),"",INDEX($A$39:$T$201,MATCH($B230,$B$39:$B$201,0),15))</f>
        <v>3</v>
      </c>
      <c r="P230" s="13">
        <f>IF(ISNA(INDEX($A$39:$T$201,MATCH($B230,$B$39:$B$201,0),16)),"",INDEX($A$39:$T$201,MATCH($B230,$B$39:$B$201,0),16))</f>
        <v>7</v>
      </c>
      <c r="Q230" s="20" t="str">
        <f>IF(ISNA(INDEX($A$39:$T$201,MATCH($B230,$B$39:$B$201,0),17)),"",INDEX($A$39:$T$201,MATCH($B230,$B$39:$B$201,0),17))</f>
        <v>E</v>
      </c>
      <c r="R230" s="20">
        <f>IF(ISNA(INDEX($A$39:$T$201,MATCH($B230,$B$39:$B$201,0),18)),"",INDEX($A$39:$T$201,MATCH($B230,$B$39:$B$201,0),18))</f>
        <v>0</v>
      </c>
      <c r="S230" s="20">
        <f>IF(ISNA(INDEX($A$39:$T$201,MATCH($B230,$B$39:$B$201,0),19)),"",INDEX($A$39:$T$201,MATCH($B230,$B$39:$B$201,0),19))</f>
        <v>0</v>
      </c>
      <c r="T230" s="20" t="str">
        <f>IF(ISNA(INDEX($A$39:$T$201,MATCH($B230,$B$39:$B$201,0),20)),"",INDEX($A$39:$T$201,MATCH($B230,$B$39:$B$201,0),20))</f>
        <v>DF</v>
      </c>
      <c r="U230" s="79"/>
      <c r="V230" s="64"/>
      <c r="W230" s="64"/>
      <c r="X230" s="64"/>
      <c r="Y230" s="64"/>
      <c r="Z230" s="64"/>
    </row>
    <row r="231" spans="1:26" ht="15" x14ac:dyDescent="0.25">
      <c r="A231" s="70" t="s">
        <v>27</v>
      </c>
      <c r="B231" s="222"/>
      <c r="C231" s="222"/>
      <c r="D231" s="222"/>
      <c r="E231" s="222"/>
      <c r="F231" s="222"/>
      <c r="G231" s="222"/>
      <c r="H231" s="222"/>
      <c r="I231" s="222"/>
      <c r="J231" s="15">
        <f>IF(ISNA(SUM(J224:J230)),"",SUM(J224:J230))</f>
        <v>27</v>
      </c>
      <c r="K231" s="15">
        <f t="shared" ref="K231:P231" si="58">SUM(K224:K230)</f>
        <v>12</v>
      </c>
      <c r="L231" s="15">
        <f t="shared" si="58"/>
        <v>8</v>
      </c>
      <c r="M231" s="15">
        <f t="shared" si="58"/>
        <v>2</v>
      </c>
      <c r="N231" s="15">
        <f t="shared" si="58"/>
        <v>22</v>
      </c>
      <c r="O231" s="15">
        <f t="shared" si="58"/>
        <v>25</v>
      </c>
      <c r="P231" s="15">
        <f t="shared" si="58"/>
        <v>47</v>
      </c>
      <c r="Q231" s="70">
        <f>COUNTIF(Q224:Q230,"E")</f>
        <v>6</v>
      </c>
      <c r="R231" s="70">
        <f>COUNTIF(R224:R230,"C")</f>
        <v>1</v>
      </c>
      <c r="S231" s="70">
        <f>COUNTIF(S224:S230,"VP")</f>
        <v>0</v>
      </c>
      <c r="T231" s="71">
        <f>COUNTA(T224:T230)</f>
        <v>7</v>
      </c>
      <c r="U231" s="79"/>
      <c r="V231" s="64"/>
      <c r="W231" s="64"/>
      <c r="X231" s="64"/>
      <c r="Y231" s="64"/>
      <c r="Z231" s="64"/>
    </row>
    <row r="232" spans="1:26" ht="15" x14ac:dyDescent="0.25">
      <c r="A232" s="265" t="s">
        <v>74</v>
      </c>
      <c r="B232" s="265"/>
      <c r="C232" s="265"/>
      <c r="D232" s="265"/>
      <c r="E232" s="265"/>
      <c r="F232" s="265"/>
      <c r="G232" s="265"/>
      <c r="H232" s="265"/>
      <c r="I232" s="265"/>
      <c r="J232" s="265"/>
      <c r="K232" s="265"/>
      <c r="L232" s="265"/>
      <c r="M232" s="265"/>
      <c r="N232" s="265"/>
      <c r="O232" s="265"/>
      <c r="P232" s="265"/>
      <c r="Q232" s="265"/>
      <c r="R232" s="265"/>
      <c r="S232" s="265"/>
      <c r="T232" s="265"/>
      <c r="U232" s="79"/>
      <c r="V232" s="64"/>
      <c r="W232" s="64"/>
      <c r="X232" s="64"/>
      <c r="Y232" s="64"/>
      <c r="Z232" s="64"/>
    </row>
    <row r="233" spans="1:26" ht="28.5" customHeight="1" x14ac:dyDescent="0.25">
      <c r="A233" s="22" t="str">
        <f>IF(ISNA(INDEX($A$39:$T$201,MATCH($B233,$B$39:$B$201,0),1)),"",INDEX($A$39:$T$201,MATCH($B233,$B$39:$B$201,0),1))</f>
        <v>LLY6024</v>
      </c>
      <c r="B233" s="212" t="s">
        <v>256</v>
      </c>
      <c r="C233" s="213"/>
      <c r="D233" s="213"/>
      <c r="E233" s="213"/>
      <c r="F233" s="213"/>
      <c r="G233" s="213"/>
      <c r="H233" s="213"/>
      <c r="I233" s="214"/>
      <c r="J233" s="13">
        <f>IF(ISNA(INDEX($A$39:$T$201,MATCH($B233,$B$39:$B$201,0),10)),"",INDEX($A$39:$T$201,MATCH($B233,$B$39:$B$201,0),10))</f>
        <v>3</v>
      </c>
      <c r="K233" s="13">
        <f>IF(ISNA(INDEX($A$39:$T$201,MATCH($B233,$B$39:$B$201,0),11)),"",INDEX($A$39:$T$201,MATCH($B233,$B$39:$B$201,0),11))</f>
        <v>0</v>
      </c>
      <c r="L233" s="13">
        <f>IF(ISNA(INDEX($A$39:$T$201,MATCH($B233,$B$39:$B$201,0),12)),"",INDEX($A$39:$T$201,MATCH($B233,$B$39:$B$201,0),12))</f>
        <v>0</v>
      </c>
      <c r="M233" s="13">
        <f>IF(ISNA(INDEX($A$39:$T$201,MATCH($B233,$B$39:$B$201,0),13)),"",INDEX($A$39:$T$201,MATCH($B233,$B$39:$B$201,0),13))</f>
        <v>1</v>
      </c>
      <c r="N233" s="13">
        <f>IF(ISNA(INDEX($A$39:$T$201,MATCH($B233,$B$39:$B$201,0),14)),"",INDEX($A$39:$T$201,MATCH($B233,$B$39:$B$201,0),14))</f>
        <v>1</v>
      </c>
      <c r="O233" s="13">
        <f>IF(ISNA(INDEX($A$39:$T$201,MATCH($B233,$B$39:$B$201,0),15)),"",INDEX($A$39:$T$201,MATCH($B233,$B$39:$B$201,0),15))</f>
        <v>5</v>
      </c>
      <c r="P233" s="13">
        <f>IF(ISNA(INDEX($A$39:$T$201,MATCH($B233,$B$39:$B$201,0),16)),"",INDEX($A$39:$T$201,MATCH($B233,$B$39:$B$201,0),16))</f>
        <v>6</v>
      </c>
      <c r="Q233" s="20">
        <f>IF(ISNA(INDEX($A$39:$T$201,MATCH($B233,$B$39:$B$201,0),17)),"",INDEX($A$39:$T$201,MATCH($B233,$B$39:$B$201,0),17))</f>
        <v>0</v>
      </c>
      <c r="R233" s="20" t="str">
        <f>IF(ISNA(INDEX($A$39:$T$201,MATCH($B233,$B$39:$B$201,0),18)),"",INDEX($A$39:$T$201,MATCH($B233,$B$39:$B$201,0),18))</f>
        <v>C</v>
      </c>
      <c r="S233" s="20">
        <f>IF(ISNA(INDEX($A$39:$T$201,MATCH($B233,$B$39:$B$201,0),19)),"",INDEX($A$39:$T$201,MATCH($B233,$B$39:$B$201,0),19))</f>
        <v>0</v>
      </c>
      <c r="T233" s="20" t="str">
        <f>IF(ISNA(INDEX($A$39:$T$201,MATCH($B233,$B$39:$B$201,0),20)),"",INDEX($A$39:$T$201,MATCH($B233,$B$39:$B$201,0),20))</f>
        <v>DF</v>
      </c>
      <c r="U233" s="79"/>
      <c r="V233" s="64"/>
      <c r="W233" s="64"/>
      <c r="X233" s="64"/>
      <c r="Y233" s="64"/>
      <c r="Z233" s="64"/>
    </row>
    <row r="234" spans="1:26" ht="15" x14ac:dyDescent="0.25">
      <c r="A234" s="22" t="str">
        <f>IF(ISNA(INDEX($A$39:$T$201,MATCH($B234,$B$39:$B$201,0),1)),"",INDEX($A$39:$T$201,MATCH($B234,$B$39:$B$201,0),1))</f>
        <v>LLX6021</v>
      </c>
      <c r="B234" s="314" t="s">
        <v>258</v>
      </c>
      <c r="C234" s="314"/>
      <c r="D234" s="314"/>
      <c r="E234" s="314"/>
      <c r="F234" s="314"/>
      <c r="G234" s="314"/>
      <c r="H234" s="314"/>
      <c r="I234" s="314"/>
      <c r="J234" s="13">
        <f>IF(ISNA(INDEX($A$39:$T$201,MATCH($B234,$B$39:$B$201,0),10)),"",INDEX($A$39:$T$201,MATCH($B234,$B$39:$B$201,0),10))</f>
        <v>4</v>
      </c>
      <c r="K234" s="13">
        <f>IF(ISNA(INDEX($A$39:$T$201,MATCH($B234,$B$39:$B$201,0),11)),"",INDEX($A$39:$T$201,MATCH($B234,$B$39:$B$201,0),11))</f>
        <v>2</v>
      </c>
      <c r="L234" s="13">
        <f>IF(ISNA(INDEX($A$39:$T$201,MATCH($B234,$B$39:$B$201,0),12)),"",INDEX($A$39:$T$201,MATCH($B234,$B$39:$B$201,0),12))</f>
        <v>2</v>
      </c>
      <c r="M234" s="13">
        <f>IF(ISNA(INDEX($A$39:$T$201,MATCH($B234,$B$39:$B$201,0),13)),"",INDEX($A$39:$T$201,MATCH($B234,$B$39:$B$201,0),13))</f>
        <v>0</v>
      </c>
      <c r="N234" s="13">
        <f>IF(ISNA(INDEX($A$39:$T$201,MATCH($B234,$B$39:$B$201,0),14)),"",INDEX($A$39:$T$201,MATCH($B234,$B$39:$B$201,0),14))</f>
        <v>4</v>
      </c>
      <c r="O234" s="13">
        <f>IF(ISNA(INDEX($A$39:$T$201,MATCH($B234,$B$39:$B$201,0),15)),"",INDEX($A$39:$T$201,MATCH($B234,$B$39:$B$201,0),15))</f>
        <v>4</v>
      </c>
      <c r="P234" s="13">
        <f>IF(ISNA(INDEX($A$39:$T$201,MATCH($B234,$B$39:$B$201,0),16)),"",INDEX($A$39:$T$201,MATCH($B234,$B$39:$B$201,0),16))</f>
        <v>8</v>
      </c>
      <c r="Q234" s="20" t="str">
        <f>IF(ISNA(INDEX($A$39:$T$201,MATCH($B234,$B$39:$B$201,0),17)),"",INDEX($A$39:$T$201,MATCH($B234,$B$39:$B$201,0),17))</f>
        <v>E</v>
      </c>
      <c r="R234" s="20">
        <f>IF(ISNA(INDEX($A$39:$T$201,MATCH($B234,$B$39:$B$201,0),18)),"",INDEX($A$39:$T$201,MATCH($B234,$B$39:$B$201,0),18))</f>
        <v>0</v>
      </c>
      <c r="S234" s="20">
        <f>IF(ISNA(INDEX($A$39:$T$201,MATCH($B234,$B$39:$B$201,0),19)),"",INDEX($A$39:$T$201,MATCH($B234,$B$39:$B$201,0),19))</f>
        <v>0</v>
      </c>
      <c r="T234" s="20" t="str">
        <f>IF(ISNA(INDEX($A$39:$T$201,MATCH($B234,$B$39:$B$201,0),20)),"",INDEX($A$39:$T$201,MATCH($B234,$B$39:$B$201,0),20))</f>
        <v>DF</v>
      </c>
      <c r="U234" s="79"/>
      <c r="V234" s="64"/>
      <c r="W234" s="64"/>
      <c r="X234" s="64"/>
      <c r="Y234" s="64"/>
      <c r="Z234" s="64"/>
    </row>
    <row r="235" spans="1:26" ht="15" x14ac:dyDescent="0.25">
      <c r="A235" s="70" t="s">
        <v>27</v>
      </c>
      <c r="B235" s="265"/>
      <c r="C235" s="265"/>
      <c r="D235" s="265"/>
      <c r="E235" s="265"/>
      <c r="F235" s="265"/>
      <c r="G235" s="265"/>
      <c r="H235" s="265"/>
      <c r="I235" s="265"/>
      <c r="J235" s="15">
        <f t="shared" ref="J235:P235" si="59">SUM(J233:J234)</f>
        <v>7</v>
      </c>
      <c r="K235" s="15">
        <f t="shared" si="59"/>
        <v>2</v>
      </c>
      <c r="L235" s="15">
        <f t="shared" si="59"/>
        <v>2</v>
      </c>
      <c r="M235" s="15">
        <f t="shared" si="59"/>
        <v>1</v>
      </c>
      <c r="N235" s="15">
        <f t="shared" si="59"/>
        <v>5</v>
      </c>
      <c r="O235" s="15">
        <f t="shared" si="59"/>
        <v>9</v>
      </c>
      <c r="P235" s="15">
        <f t="shared" si="59"/>
        <v>14</v>
      </c>
      <c r="Q235" s="70">
        <f>COUNTIF(Q233:Q234,"E")</f>
        <v>1</v>
      </c>
      <c r="R235" s="70">
        <f>COUNTIF(R233:R234,"C")</f>
        <v>1</v>
      </c>
      <c r="S235" s="70">
        <f>COUNTIF(S233:S234,"VP")</f>
        <v>0</v>
      </c>
      <c r="T235" s="71">
        <f>COUNTA(T233:T234)</f>
        <v>2</v>
      </c>
      <c r="U235" s="79"/>
      <c r="V235" s="64"/>
      <c r="W235" s="64"/>
      <c r="X235" s="64"/>
      <c r="Y235" s="64"/>
      <c r="Z235" s="64"/>
    </row>
    <row r="236" spans="1:26" ht="25.5" customHeight="1" x14ac:dyDescent="0.25">
      <c r="A236" s="223" t="s">
        <v>96</v>
      </c>
      <c r="B236" s="223"/>
      <c r="C236" s="223"/>
      <c r="D236" s="223"/>
      <c r="E236" s="223"/>
      <c r="F236" s="223"/>
      <c r="G236" s="223"/>
      <c r="H236" s="223"/>
      <c r="I236" s="223"/>
      <c r="J236" s="15">
        <f t="shared" ref="J236:T236" si="60">SUM(J231,J235)</f>
        <v>34</v>
      </c>
      <c r="K236" s="15">
        <f t="shared" si="60"/>
        <v>14</v>
      </c>
      <c r="L236" s="15">
        <f t="shared" si="60"/>
        <v>10</v>
      </c>
      <c r="M236" s="15">
        <f t="shared" si="60"/>
        <v>3</v>
      </c>
      <c r="N236" s="15">
        <f t="shared" si="60"/>
        <v>27</v>
      </c>
      <c r="O236" s="15">
        <f t="shared" si="60"/>
        <v>34</v>
      </c>
      <c r="P236" s="15">
        <f t="shared" si="60"/>
        <v>61</v>
      </c>
      <c r="Q236" s="15">
        <f t="shared" si="60"/>
        <v>7</v>
      </c>
      <c r="R236" s="15">
        <f t="shared" si="60"/>
        <v>2</v>
      </c>
      <c r="S236" s="15">
        <f t="shared" si="60"/>
        <v>0</v>
      </c>
      <c r="T236" s="77">
        <f t="shared" si="60"/>
        <v>9</v>
      </c>
      <c r="U236" s="79"/>
      <c r="V236" s="64"/>
      <c r="W236" s="64"/>
      <c r="X236" s="64"/>
      <c r="Y236" s="64"/>
      <c r="Z236" s="64"/>
    </row>
    <row r="237" spans="1:26" ht="15" x14ac:dyDescent="0.25">
      <c r="A237" s="223" t="s">
        <v>52</v>
      </c>
      <c r="B237" s="223"/>
      <c r="C237" s="223"/>
      <c r="D237" s="223"/>
      <c r="E237" s="223"/>
      <c r="F237" s="223"/>
      <c r="G237" s="223"/>
      <c r="H237" s="223"/>
      <c r="I237" s="223"/>
      <c r="J237" s="223"/>
      <c r="K237" s="15">
        <f t="shared" ref="K237:P237" si="61">K231*14+K235*12</f>
        <v>192</v>
      </c>
      <c r="L237" s="15">
        <f t="shared" si="61"/>
        <v>136</v>
      </c>
      <c r="M237" s="15">
        <f t="shared" si="61"/>
        <v>40</v>
      </c>
      <c r="N237" s="15">
        <f t="shared" si="61"/>
        <v>368</v>
      </c>
      <c r="O237" s="15">
        <f t="shared" si="61"/>
        <v>458</v>
      </c>
      <c r="P237" s="15">
        <f t="shared" si="61"/>
        <v>826</v>
      </c>
      <c r="Q237" s="273"/>
      <c r="R237" s="273"/>
      <c r="S237" s="273"/>
      <c r="T237" s="273"/>
      <c r="U237" s="79"/>
      <c r="V237" s="64"/>
      <c r="W237" s="64"/>
      <c r="X237" s="64"/>
      <c r="Y237" s="64"/>
      <c r="Z237" s="64"/>
    </row>
    <row r="238" spans="1:26" ht="15" x14ac:dyDescent="0.25">
      <c r="A238" s="223"/>
      <c r="B238" s="223"/>
      <c r="C238" s="223"/>
      <c r="D238" s="223"/>
      <c r="E238" s="223"/>
      <c r="F238" s="223"/>
      <c r="G238" s="223"/>
      <c r="H238" s="223"/>
      <c r="I238" s="223"/>
      <c r="J238" s="223"/>
      <c r="K238" s="272">
        <f>SUM(K237:M237)</f>
        <v>368</v>
      </c>
      <c r="L238" s="272"/>
      <c r="M238" s="272"/>
      <c r="N238" s="272">
        <f>SUM(N237:O237)</f>
        <v>826</v>
      </c>
      <c r="O238" s="272"/>
      <c r="P238" s="272"/>
      <c r="Q238" s="273"/>
      <c r="R238" s="273"/>
      <c r="S238" s="273"/>
      <c r="T238" s="273"/>
      <c r="U238" s="79"/>
      <c r="V238" s="64"/>
      <c r="W238" s="64"/>
      <c r="X238" s="64"/>
      <c r="Y238" s="64"/>
      <c r="Z238" s="64"/>
    </row>
    <row r="239" spans="1:26" ht="15" x14ac:dyDescent="0.25">
      <c r="A239" s="257" t="s">
        <v>94</v>
      </c>
      <c r="B239" s="257"/>
      <c r="C239" s="257"/>
      <c r="D239" s="257"/>
      <c r="E239" s="257"/>
      <c r="F239" s="257"/>
      <c r="G239" s="257"/>
      <c r="H239" s="257"/>
      <c r="I239" s="257"/>
      <c r="J239" s="257"/>
      <c r="K239" s="274">
        <f>T236/SUM(T54,T70,T87,T104,T119,T139)</f>
        <v>0.16363636363636364</v>
      </c>
      <c r="L239" s="274"/>
      <c r="M239" s="274"/>
      <c r="N239" s="274"/>
      <c r="O239" s="274"/>
      <c r="P239" s="274"/>
      <c r="Q239" s="274"/>
      <c r="R239" s="274"/>
      <c r="S239" s="274"/>
      <c r="T239" s="274"/>
      <c r="U239" s="79"/>
      <c r="V239" s="64"/>
      <c r="W239" s="64"/>
      <c r="X239" s="64"/>
      <c r="Y239" s="64"/>
      <c r="Z239" s="64"/>
    </row>
    <row r="240" spans="1:26" ht="15" x14ac:dyDescent="0.25">
      <c r="A240" s="258" t="s">
        <v>97</v>
      </c>
      <c r="B240" s="258"/>
      <c r="C240" s="258"/>
      <c r="D240" s="258"/>
      <c r="E240" s="258"/>
      <c r="F240" s="258"/>
      <c r="G240" s="258"/>
      <c r="H240" s="258"/>
      <c r="I240" s="258"/>
      <c r="J240" s="258"/>
      <c r="K240" s="274">
        <f>K238/(SUM(N54,N70,N87,N104,N119)*14+N139*12)</f>
        <v>0.16399286987522282</v>
      </c>
      <c r="L240" s="274"/>
      <c r="M240" s="274"/>
      <c r="N240" s="274"/>
      <c r="O240" s="274"/>
      <c r="P240" s="274"/>
      <c r="Q240" s="274"/>
      <c r="R240" s="274"/>
      <c r="S240" s="274"/>
      <c r="T240" s="274"/>
      <c r="U240" s="79"/>
      <c r="V240" s="64"/>
      <c r="W240" s="64"/>
      <c r="X240" s="64"/>
      <c r="Y240" s="64"/>
      <c r="Z240" s="64"/>
    </row>
    <row r="241" spans="1:26" s="134" customFormat="1" ht="15" x14ac:dyDescent="0.25">
      <c r="A241" s="66"/>
      <c r="B241" s="66"/>
      <c r="C241" s="66"/>
      <c r="D241" s="66"/>
      <c r="E241" s="66"/>
      <c r="F241" s="66"/>
      <c r="G241" s="66"/>
      <c r="H241" s="66"/>
      <c r="I241" s="66"/>
      <c r="J241" s="66"/>
      <c r="K241" s="67"/>
      <c r="L241" s="67"/>
      <c r="M241" s="67"/>
      <c r="N241" s="67"/>
      <c r="O241" s="67"/>
      <c r="P241" s="67"/>
      <c r="Q241" s="67"/>
      <c r="R241" s="67"/>
      <c r="S241" s="67"/>
      <c r="T241" s="67"/>
      <c r="U241" s="79"/>
      <c r="V241" s="64"/>
      <c r="W241" s="64"/>
      <c r="X241" s="64"/>
      <c r="Y241" s="64"/>
      <c r="Z241" s="64"/>
    </row>
    <row r="242" spans="1:26" s="134" customFormat="1" ht="15" x14ac:dyDescent="0.25">
      <c r="A242" s="66"/>
      <c r="B242" s="66"/>
      <c r="C242" s="66"/>
      <c r="D242" s="66"/>
      <c r="E242" s="66"/>
      <c r="F242" s="66"/>
      <c r="G242" s="66"/>
      <c r="H242" s="66"/>
      <c r="I242" s="66"/>
      <c r="J242" s="66"/>
      <c r="K242" s="67"/>
      <c r="L242" s="67"/>
      <c r="M242" s="67"/>
      <c r="N242" s="67"/>
      <c r="O242" s="67"/>
      <c r="P242" s="67"/>
      <c r="Q242" s="67"/>
      <c r="R242" s="67"/>
      <c r="S242" s="67"/>
      <c r="T242" s="67"/>
      <c r="U242" s="79"/>
      <c r="V242" s="64"/>
      <c r="W242" s="64"/>
      <c r="X242" s="64"/>
      <c r="Y242" s="64"/>
      <c r="Z242" s="64"/>
    </row>
    <row r="243" spans="1:26" s="134" customFormat="1" ht="15" x14ac:dyDescent="0.25">
      <c r="A243" s="66"/>
      <c r="B243" s="66"/>
      <c r="C243" s="66"/>
      <c r="D243" s="66"/>
      <c r="E243" s="66"/>
      <c r="F243" s="66"/>
      <c r="G243" s="66"/>
      <c r="H243" s="66"/>
      <c r="I243" s="66"/>
      <c r="J243" s="66"/>
      <c r="K243" s="67"/>
      <c r="L243" s="67"/>
      <c r="M243" s="67"/>
      <c r="N243" s="67"/>
      <c r="O243" s="67"/>
      <c r="P243" s="67"/>
      <c r="Q243" s="67"/>
      <c r="R243" s="67"/>
      <c r="S243" s="67"/>
      <c r="T243" s="67"/>
      <c r="U243" s="79"/>
      <c r="V243" s="64"/>
      <c r="W243" s="64"/>
      <c r="X243" s="64"/>
      <c r="Y243" s="64"/>
      <c r="Z243" s="64"/>
    </row>
    <row r="244" spans="1:26" s="134" customFormat="1" ht="15" x14ac:dyDescent="0.25">
      <c r="A244" s="66"/>
      <c r="B244" s="66"/>
      <c r="C244" s="66"/>
      <c r="D244" s="66"/>
      <c r="E244" s="66"/>
      <c r="F244" s="66"/>
      <c r="G244" s="66"/>
      <c r="H244" s="66"/>
      <c r="I244" s="66"/>
      <c r="J244" s="66"/>
      <c r="K244" s="67"/>
      <c r="L244" s="67"/>
      <c r="M244" s="67"/>
      <c r="N244" s="67"/>
      <c r="O244" s="67"/>
      <c r="P244" s="67"/>
      <c r="Q244" s="67"/>
      <c r="R244" s="67"/>
      <c r="S244" s="67"/>
      <c r="T244" s="67"/>
      <c r="U244" s="79"/>
      <c r="V244" s="64"/>
      <c r="W244" s="64"/>
      <c r="X244" s="64"/>
      <c r="Y244" s="64"/>
      <c r="Z244" s="64"/>
    </row>
    <row r="245" spans="1:26" s="134" customFormat="1" ht="15" x14ac:dyDescent="0.25">
      <c r="A245" s="66"/>
      <c r="B245" s="66"/>
      <c r="C245" s="66"/>
      <c r="D245" s="66"/>
      <c r="E245" s="66"/>
      <c r="F245" s="66"/>
      <c r="G245" s="66"/>
      <c r="H245" s="66"/>
      <c r="I245" s="66"/>
      <c r="J245" s="66"/>
      <c r="K245" s="67"/>
      <c r="L245" s="67"/>
      <c r="M245" s="67"/>
      <c r="N245" s="67"/>
      <c r="O245" s="67"/>
      <c r="P245" s="67"/>
      <c r="Q245" s="67"/>
      <c r="R245" s="67"/>
      <c r="S245" s="67"/>
      <c r="T245" s="67"/>
      <c r="U245" s="79"/>
      <c r="V245" s="64"/>
      <c r="W245" s="64"/>
      <c r="X245" s="64"/>
      <c r="Y245" s="64"/>
      <c r="Z245" s="64"/>
    </row>
    <row r="246" spans="1:26" s="134" customFormat="1" ht="15" x14ac:dyDescent="0.25">
      <c r="A246" s="66"/>
      <c r="B246" s="66"/>
      <c r="C246" s="66"/>
      <c r="D246" s="66"/>
      <c r="E246" s="66"/>
      <c r="F246" s="66"/>
      <c r="G246" s="66"/>
      <c r="H246" s="66"/>
      <c r="I246" s="66"/>
      <c r="J246" s="66"/>
      <c r="K246" s="67"/>
      <c r="L246" s="67"/>
      <c r="M246" s="67"/>
      <c r="N246" s="67"/>
      <c r="O246" s="67"/>
      <c r="P246" s="67"/>
      <c r="Q246" s="67"/>
      <c r="R246" s="67"/>
      <c r="S246" s="67"/>
      <c r="T246" s="67"/>
      <c r="U246" s="79"/>
      <c r="V246" s="64"/>
      <c r="W246" s="64"/>
      <c r="X246" s="64"/>
      <c r="Y246" s="64"/>
      <c r="Z246" s="64"/>
    </row>
    <row r="247" spans="1:26" s="134" customFormat="1" ht="15" x14ac:dyDescent="0.25">
      <c r="A247" s="66"/>
      <c r="B247" s="66"/>
      <c r="C247" s="66"/>
      <c r="D247" s="66"/>
      <c r="E247" s="66"/>
      <c r="F247" s="66"/>
      <c r="G247" s="66"/>
      <c r="H247" s="66"/>
      <c r="I247" s="66"/>
      <c r="J247" s="66"/>
      <c r="K247" s="67"/>
      <c r="L247" s="67"/>
      <c r="M247" s="67"/>
      <c r="N247" s="67"/>
      <c r="O247" s="67"/>
      <c r="P247" s="67"/>
      <c r="Q247" s="67"/>
      <c r="R247" s="67"/>
      <c r="S247" s="67"/>
      <c r="T247" s="67"/>
      <c r="U247" s="79"/>
      <c r="V247" s="64"/>
      <c r="W247" s="64"/>
      <c r="X247" s="64"/>
      <c r="Y247" s="64"/>
      <c r="Z247" s="64"/>
    </row>
    <row r="248" spans="1:26" ht="23.25" customHeight="1" x14ac:dyDescent="0.2">
      <c r="A248" s="265" t="s">
        <v>63</v>
      </c>
      <c r="B248" s="266"/>
      <c r="C248" s="266"/>
      <c r="D248" s="266"/>
      <c r="E248" s="266"/>
      <c r="F248" s="266"/>
      <c r="G248" s="266"/>
      <c r="H248" s="266"/>
      <c r="I248" s="266"/>
      <c r="J248" s="266"/>
      <c r="K248" s="266"/>
      <c r="L248" s="266"/>
      <c r="M248" s="266"/>
      <c r="N248" s="266"/>
      <c r="O248" s="266"/>
      <c r="P248" s="266"/>
      <c r="Q248" s="266"/>
      <c r="R248" s="266"/>
      <c r="S248" s="266"/>
      <c r="T248" s="266"/>
    </row>
    <row r="249" spans="1:26" ht="26.25" customHeight="1" x14ac:dyDescent="0.2">
      <c r="A249" s="265" t="s">
        <v>29</v>
      </c>
      <c r="B249" s="265" t="s">
        <v>28</v>
      </c>
      <c r="C249" s="265"/>
      <c r="D249" s="265"/>
      <c r="E249" s="265"/>
      <c r="F249" s="265"/>
      <c r="G249" s="265"/>
      <c r="H249" s="265"/>
      <c r="I249" s="265"/>
      <c r="J249" s="235" t="s">
        <v>42</v>
      </c>
      <c r="K249" s="235" t="s">
        <v>26</v>
      </c>
      <c r="L249" s="235"/>
      <c r="M249" s="235"/>
      <c r="N249" s="235" t="s">
        <v>43</v>
      </c>
      <c r="O249" s="235"/>
      <c r="P249" s="235"/>
      <c r="Q249" s="235" t="s">
        <v>25</v>
      </c>
      <c r="R249" s="235"/>
      <c r="S249" s="235"/>
      <c r="T249" s="235" t="s">
        <v>24</v>
      </c>
    </row>
    <row r="250" spans="1:26" x14ac:dyDescent="0.2">
      <c r="A250" s="265"/>
      <c r="B250" s="265"/>
      <c r="C250" s="265"/>
      <c r="D250" s="265"/>
      <c r="E250" s="265"/>
      <c r="F250" s="265"/>
      <c r="G250" s="265"/>
      <c r="H250" s="265"/>
      <c r="I250" s="265"/>
      <c r="J250" s="235"/>
      <c r="K250" s="72" t="s">
        <v>30</v>
      </c>
      <c r="L250" s="72" t="s">
        <v>31</v>
      </c>
      <c r="M250" s="72" t="s">
        <v>32</v>
      </c>
      <c r="N250" s="72" t="s">
        <v>36</v>
      </c>
      <c r="O250" s="72" t="s">
        <v>7</v>
      </c>
      <c r="P250" s="72" t="s">
        <v>33</v>
      </c>
      <c r="Q250" s="72" t="s">
        <v>34</v>
      </c>
      <c r="R250" s="72" t="s">
        <v>30</v>
      </c>
      <c r="S250" s="72" t="s">
        <v>35</v>
      </c>
      <c r="T250" s="235"/>
    </row>
    <row r="251" spans="1:26" x14ac:dyDescent="0.2">
      <c r="A251" s="265" t="s">
        <v>61</v>
      </c>
      <c r="B251" s="265"/>
      <c r="C251" s="265"/>
      <c r="D251" s="265"/>
      <c r="E251" s="265"/>
      <c r="F251" s="265"/>
      <c r="G251" s="265"/>
      <c r="H251" s="265"/>
      <c r="I251" s="265"/>
      <c r="J251" s="265"/>
      <c r="K251" s="265"/>
      <c r="L251" s="265"/>
      <c r="M251" s="265"/>
      <c r="N251" s="265"/>
      <c r="O251" s="265"/>
      <c r="P251" s="265"/>
      <c r="Q251" s="265"/>
      <c r="R251" s="265"/>
      <c r="S251" s="265"/>
      <c r="T251" s="265"/>
      <c r="U251" s="45"/>
    </row>
    <row r="252" spans="1:26" ht="39" customHeight="1" x14ac:dyDescent="0.2">
      <c r="A252" s="22" t="str">
        <f>IF(ISNA(INDEX($A$39:$T$201,MATCH($B252,$B$39:$B$201,0),1)),"",INDEX($A$39:$T$201,MATCH($B252,$B$39:$B$201,0),1))</f>
        <v>LLM1124</v>
      </c>
      <c r="B252" s="212" t="s">
        <v>310</v>
      </c>
      <c r="C252" s="213"/>
      <c r="D252" s="213"/>
      <c r="E252" s="213"/>
      <c r="F252" s="213"/>
      <c r="G252" s="213"/>
      <c r="H252" s="213"/>
      <c r="I252" s="214"/>
      <c r="J252" s="13">
        <f>IF(ISNA(INDEX($A$39:$T$201,MATCH($B252,$B$39:$B$201,0),10)),"",INDEX($A$39:$T$201,MATCH($B252,$B$39:$B$201,0),10))</f>
        <v>5</v>
      </c>
      <c r="K252" s="13">
        <f>IF(ISNA(INDEX($A$39:$T$201,MATCH($B252,$B$39:$B$201,0),11)),"",INDEX($A$39:$T$201,MATCH($B252,$B$39:$B$201,0),11))</f>
        <v>2</v>
      </c>
      <c r="L252" s="13">
        <f>IF(ISNA(INDEX($A$39:$T$201,MATCH($B252,$B$39:$B$201,0),12)),"",INDEX($A$39:$T$201,MATCH($B252,$B$39:$B$201,0),12))</f>
        <v>3</v>
      </c>
      <c r="M252" s="13">
        <f>IF(ISNA(INDEX($A$39:$T$201,MATCH($B252,$B$39:$B$201,0),13)),"",INDEX($A$39:$T$201,MATCH($B252,$B$39:$B$201,0),13))</f>
        <v>1</v>
      </c>
      <c r="N252" s="13">
        <f>IF(ISNA(INDEX($A$39:$T$201,MATCH($B252,$B$39:$B$201,0),14)),"",INDEX($A$39:$T$201,MATCH($B252,$B$39:$B$201,0),14))</f>
        <v>6</v>
      </c>
      <c r="O252" s="13">
        <f>IF(ISNA(INDEX($A$39:$T$201,MATCH($B252,$B$39:$B$201,0),15)),"",INDEX($A$39:$T$201,MATCH($B252,$B$39:$B$201,0),15))</f>
        <v>3</v>
      </c>
      <c r="P252" s="13">
        <f>IF(ISNA(INDEX($A$39:$T$201,MATCH($B252,$B$39:$B$201,0),16)),"",INDEX($A$39:$T$201,MATCH($B252,$B$39:$B$201,0),16))</f>
        <v>9</v>
      </c>
      <c r="Q252" s="20" t="str">
        <f>IF(ISNA(INDEX($A$39:$T$201,MATCH($B252,$B$39:$B$201,0),17)),"",INDEX($A$39:$T$201,MATCH($B252,$B$39:$B$201,0),17))</f>
        <v>E</v>
      </c>
      <c r="R252" s="20">
        <f>IF(ISNA(INDEX($A$39:$T$201,MATCH($B252,$B$39:$B$201,0),18)),"",INDEX($A$39:$T$201,MATCH($B252,$B$39:$B$201,0),18))</f>
        <v>0</v>
      </c>
      <c r="S252" s="20">
        <f>IF(ISNA(INDEX($A$39:$T$201,MATCH($B252,$B$39:$B$201,0),19)),"",INDEX($A$39:$T$201,MATCH($B252,$B$39:$B$201,0),19))</f>
        <v>0</v>
      </c>
      <c r="T252" s="20" t="str">
        <f>IF(ISNA(INDEX($A$39:$T$201,MATCH($B252,$B$39:$B$201,0),20)),"",INDEX($A$39:$T$201,MATCH($B252,$B$39:$B$201,0),20))</f>
        <v>DS</v>
      </c>
      <c r="U252" s="45"/>
    </row>
    <row r="253" spans="1:26" ht="16.5" customHeight="1" x14ac:dyDescent="0.2">
      <c r="A253" s="22" t="str">
        <f>IF(ISNA(INDEX($A$39:$T$201,MATCH($B253,$B$39:$B$201,0),1)),"",INDEX($A$39:$T$201,MATCH($B253,$B$39:$B$201,0),1))</f>
        <v>LLX1021</v>
      </c>
      <c r="B253" s="216" t="s">
        <v>228</v>
      </c>
      <c r="C253" s="217"/>
      <c r="D253" s="217"/>
      <c r="E253" s="217"/>
      <c r="F253" s="217"/>
      <c r="G253" s="217"/>
      <c r="H253" s="217"/>
      <c r="I253" s="218"/>
      <c r="J253" s="13">
        <f>IF(ISNA(INDEX($A$39:$T$201,MATCH($B253,$B$39:$B$201,0),10)),"",INDEX($A$39:$T$201,MATCH($B253,$B$39:$B$201,0),10))</f>
        <v>3</v>
      </c>
      <c r="K253" s="13">
        <f>IF(ISNA(INDEX($A$39:$T$201,MATCH($B253,$B$39:$B$201,0),11)),"",INDEX($A$39:$T$201,MATCH($B253,$B$39:$B$201,0),11))</f>
        <v>1</v>
      </c>
      <c r="L253" s="13">
        <f>IF(ISNA(INDEX($A$39:$T$201,MATCH($B253,$B$39:$B$201,0),12)),"",INDEX($A$39:$T$201,MATCH($B253,$B$39:$B$201,0),12))</f>
        <v>1</v>
      </c>
      <c r="M253" s="13">
        <f>IF(ISNA(INDEX($A$39:$T$201,MATCH($B253,$B$39:$B$201,0),13)),"",INDEX($A$39:$T$201,MATCH($B253,$B$39:$B$201,0),13))</f>
        <v>0</v>
      </c>
      <c r="N253" s="13">
        <f>IF(ISNA(INDEX($A$39:$T$201,MATCH($B253,$B$39:$B$201,0),14)),"",INDEX($A$39:$T$201,MATCH($B253,$B$39:$B$201,0),14))</f>
        <v>2</v>
      </c>
      <c r="O253" s="13">
        <f>IF(ISNA(INDEX($A$39:$T$201,MATCH($B253,$B$39:$B$201,0),15)),"",INDEX($A$39:$T$201,MATCH($B253,$B$39:$B$201,0),15))</f>
        <v>3</v>
      </c>
      <c r="P253" s="13">
        <f>IF(ISNA(INDEX($A$39:$T$201,MATCH($B253,$B$39:$B$201,0),16)),"",INDEX($A$39:$T$201,MATCH($B253,$B$39:$B$201,0),16))</f>
        <v>5</v>
      </c>
      <c r="Q253" s="20" t="str">
        <f>IF(ISNA(INDEX($A$39:$T$201,MATCH($B253,$B$39:$B$201,0),17)),"",INDEX($A$39:$T$201,MATCH($B253,$B$39:$B$201,0),17))</f>
        <v>E</v>
      </c>
      <c r="R253" s="20">
        <f>IF(ISNA(INDEX($A$39:$T$201,MATCH($B253,$B$39:$B$201,0),18)),"",INDEX($A$39:$T$201,MATCH($B253,$B$39:$B$201,0),18))</f>
        <v>0</v>
      </c>
      <c r="S253" s="20">
        <f>IF(ISNA(INDEX($A$39:$T$201,MATCH($B253,$B$39:$B$201,0),19)),"",INDEX($A$39:$T$201,MATCH($B253,$B$39:$B$201,0),19))</f>
        <v>0</v>
      </c>
      <c r="T253" s="20" t="str">
        <f>IF(ISNA(INDEX($A$39:$T$201,MATCH($B253,$B$39:$B$201,0),20)),"",INDEX($A$39:$T$201,MATCH($B253,$B$39:$B$201,0),20))</f>
        <v>DS</v>
      </c>
      <c r="U253" s="45"/>
    </row>
    <row r="254" spans="1:26" s="133" customFormat="1" ht="29.1" customHeight="1" x14ac:dyDescent="0.25">
      <c r="A254" s="130" t="str">
        <f>IF(ISNA(INDEX($A$39:$T$201,MATCH($B254,$B$39:$B$201,0),1)),"",INDEX($A$39:$T$201,MATCH($B254,$B$39:$B$201,0),1))</f>
        <v>LLM1168</v>
      </c>
      <c r="B254" s="212" t="s">
        <v>224</v>
      </c>
      <c r="C254" s="213"/>
      <c r="D254" s="213"/>
      <c r="E254" s="213"/>
      <c r="F254" s="213"/>
      <c r="G254" s="213"/>
      <c r="H254" s="213"/>
      <c r="I254" s="214"/>
      <c r="J254" s="131">
        <f>IF(ISNA(INDEX($A$39:$T$201,MATCH($B254,$B$39:$B$201,0),10)),"",INDEX($A$39:$T$201,MATCH($B254,$B$39:$B$201,0),10))</f>
        <v>4</v>
      </c>
      <c r="K254" s="131">
        <f>IF(ISNA(INDEX($A$39:$T$201,MATCH($B254,$B$39:$B$201,0),11)),"",INDEX($A$39:$T$201,MATCH($B254,$B$39:$B$201,0),11))</f>
        <v>2</v>
      </c>
      <c r="L254" s="131">
        <f>IF(ISNA(INDEX($A$39:$T$201,MATCH($B254,$B$39:$B$201,0),12)),"",INDEX($A$39:$T$201,MATCH($B254,$B$39:$B$201,0),12))</f>
        <v>2</v>
      </c>
      <c r="M254" s="131">
        <f>IF(ISNA(INDEX($A$39:$T$201,MATCH($B254,$B$39:$B$201,0),13)),"",INDEX($A$39:$T$201,MATCH($B254,$B$39:$B$201,0),13))</f>
        <v>0</v>
      </c>
      <c r="N254" s="131">
        <f>IF(ISNA(INDEX($A$39:$T$201,MATCH($B254,$B$39:$B$201,0),14)),"",INDEX($A$39:$T$201,MATCH($B254,$B$39:$B$201,0),14))</f>
        <v>4</v>
      </c>
      <c r="O254" s="131">
        <f>IF(ISNA(INDEX($A$39:$T$201,MATCH($B254,$B$39:$B$201,0),15)),"",INDEX($A$39:$T$201,MATCH($B254,$B$39:$B$201,0),15))</f>
        <v>3</v>
      </c>
      <c r="P254" s="131">
        <f>IF(ISNA(INDEX($A$39:$T$201,MATCH($B254,$B$39:$B$201,0),16)),"",INDEX($A$39:$T$201,MATCH($B254,$B$39:$B$201,0),16))</f>
        <v>7</v>
      </c>
      <c r="Q254" s="132" t="str">
        <f>IF(ISNA(INDEX($A$39:$T$201,MATCH($B254,$B$39:$B$201,0),17)),"",INDEX($A$39:$T$201,MATCH($B254,$B$39:$B$201,0),17))</f>
        <v>E</v>
      </c>
      <c r="R254" s="132">
        <f>IF(ISNA(INDEX($A$39:$T$201,MATCH($B254,$B$39:$B$201,0),18)),"",INDEX($A$39:$T$201,MATCH($B254,$B$39:$B$201,0),18))</f>
        <v>0</v>
      </c>
      <c r="S254" s="132">
        <f>IF(ISNA(INDEX($A$39:$T$201,MATCH($B254,$B$39:$B$201,0),19)),"",INDEX($A$39:$T$201,MATCH($B254,$B$39:$B$201,0),19))</f>
        <v>0</v>
      </c>
      <c r="T254" s="132" t="str">
        <f>IF(ISNA(INDEX($A$39:$T$201,MATCH($B254,$B$39:$B$201,0),20)),"",INDEX($A$39:$T$201,MATCH($B254,$B$39:$B$201,0),20))</f>
        <v>DS</v>
      </c>
      <c r="U254" s="78"/>
      <c r="V254" s="64"/>
    </row>
    <row r="255" spans="1:26" ht="15" x14ac:dyDescent="0.25">
      <c r="A255" s="22" t="str">
        <f>IF(ISNA(INDEX($A$39:$T$201,MATCH($B255,$B$39:$B$201,0),1)),"",INDEX($A$39:$T$201,MATCH($B255,$B$39:$B$201,0),1))</f>
        <v>LLT1201</v>
      </c>
      <c r="B255" s="216" t="s">
        <v>273</v>
      </c>
      <c r="C255" s="217"/>
      <c r="D255" s="217"/>
      <c r="E255" s="217"/>
      <c r="F255" s="217"/>
      <c r="G255" s="217"/>
      <c r="H255" s="217"/>
      <c r="I255" s="218"/>
      <c r="J255" s="13">
        <f>IF(ISNA(INDEX($A$39:$T$201,MATCH($B255,$B$39:$B$201,0),10)),"",INDEX($A$39:$T$201,MATCH($B255,$B$39:$B$201,0),10))</f>
        <v>4</v>
      </c>
      <c r="K255" s="13">
        <f>IF(ISNA(INDEX($A$39:$T$201,MATCH($B255,$B$39:$B$201,0),11)),"",INDEX($A$39:$T$201,MATCH($B255,$B$39:$B$201,0),11))</f>
        <v>2</v>
      </c>
      <c r="L255" s="13">
        <f>IF(ISNA(INDEX($A$39:$T$201,MATCH($B255,$B$39:$B$201,0),12)),"",INDEX($A$39:$T$201,MATCH($B255,$B$39:$B$201,0),12))</f>
        <v>1</v>
      </c>
      <c r="M255" s="13">
        <f>IF(ISNA(INDEX($A$39:$T$201,MATCH($B255,$B$39:$B$201,0),13)),"",INDEX($A$39:$T$201,MATCH($B255,$B$39:$B$201,0),13))</f>
        <v>0</v>
      </c>
      <c r="N255" s="13">
        <f>IF(ISNA(INDEX($A$39:$T$201,MATCH($B255,$B$39:$B$201,0),14)),"",INDEX($A$39:$T$201,MATCH($B255,$B$39:$B$201,0),14))</f>
        <v>3</v>
      </c>
      <c r="O255" s="13">
        <f>IF(ISNA(INDEX($A$39:$T$201,MATCH($B255,$B$39:$B$201,0),15)),"",INDEX($A$39:$T$201,MATCH($B255,$B$39:$B$201,0),15))</f>
        <v>4</v>
      </c>
      <c r="P255" s="13">
        <f>IF(ISNA(INDEX($A$39:$T$201,MATCH($B255,$B$39:$B$201,0),16)),"",INDEX($A$39:$T$201,MATCH($B255,$B$39:$B$201,0),16))</f>
        <v>7</v>
      </c>
      <c r="Q255" s="20" t="str">
        <f>IF(ISNA(INDEX($A$39:$T$201,MATCH($B255,$B$39:$B$201,0),17)),"",INDEX($A$39:$T$201,MATCH($B255,$B$39:$B$201,0),17))</f>
        <v>E</v>
      </c>
      <c r="R255" s="20">
        <f>IF(ISNA(INDEX($A$39:$T$201,MATCH($B255,$B$39:$B$201,0),18)),"",INDEX($A$39:$T$201,MATCH($B255,$B$39:$B$201,0),18))</f>
        <v>0</v>
      </c>
      <c r="S255" s="20">
        <f>IF(ISNA(INDEX($A$39:$T$201,MATCH($B255,$B$39:$B$201,0),19)),"",INDEX($A$39:$T$201,MATCH($B255,$B$39:$B$201,0),19))</f>
        <v>0</v>
      </c>
      <c r="T255" s="20" t="str">
        <f>IF(ISNA(INDEX($A$39:$T$201,MATCH($B255,$B$39:$B$201,0),20)),"",INDEX($A$39:$T$201,MATCH($B255,$B$39:$B$201,0),20))</f>
        <v>DS</v>
      </c>
      <c r="U255" s="76"/>
      <c r="V255" s="55"/>
      <c r="W255" s="55"/>
      <c r="X255" s="55"/>
      <c r="Y255" s="55"/>
      <c r="Z255" s="55"/>
    </row>
    <row r="256" spans="1:26" ht="30" customHeight="1" x14ac:dyDescent="0.25">
      <c r="A256" s="22" t="str">
        <f>IF(ISNA(INDEX($A$39:$T$201,MATCH($B256,$B$39:$B$201,0),1)),"",INDEX($A$39:$T$201,MATCH($B256,$B$39:$B$201,0),1))</f>
        <v>LLT1202</v>
      </c>
      <c r="B256" s="212" t="s">
        <v>274</v>
      </c>
      <c r="C256" s="213"/>
      <c r="D256" s="213"/>
      <c r="E256" s="213"/>
      <c r="F256" s="213"/>
      <c r="G256" s="213"/>
      <c r="H256" s="213"/>
      <c r="I256" s="214"/>
      <c r="J256" s="13">
        <f>IF(ISNA(INDEX($A$39:$T$201,MATCH($B256,$B$39:$B$201,0),10)),"",INDEX($A$39:$T$201,MATCH($B256,$B$39:$B$201,0),10))</f>
        <v>4</v>
      </c>
      <c r="K256" s="13">
        <f>IF(ISNA(INDEX($A$39:$T$201,MATCH($B256,$B$39:$B$201,0),11)),"",INDEX($A$39:$T$201,MATCH($B256,$B$39:$B$201,0),11))</f>
        <v>2</v>
      </c>
      <c r="L256" s="13">
        <f>IF(ISNA(INDEX($A$39:$T$201,MATCH($B256,$B$39:$B$201,0),12)),"",INDEX($A$39:$T$201,MATCH($B256,$B$39:$B$201,0),12))</f>
        <v>0</v>
      </c>
      <c r="M256" s="13">
        <f>IF(ISNA(INDEX($A$39:$T$201,MATCH($B256,$B$39:$B$201,0),13)),"",INDEX($A$39:$T$201,MATCH($B256,$B$39:$B$201,0),13))</f>
        <v>0</v>
      </c>
      <c r="N256" s="13">
        <f>IF(ISNA(INDEX($A$39:$T$201,MATCH($B256,$B$39:$B$201,0),14)),"",INDEX($A$39:$T$201,MATCH($B256,$B$39:$B$201,0),14))</f>
        <v>2</v>
      </c>
      <c r="O256" s="13">
        <f>IF(ISNA(INDEX($A$39:$T$201,MATCH($B256,$B$39:$B$201,0),15)),"",INDEX($A$39:$T$201,MATCH($B256,$B$39:$B$201,0),15))</f>
        <v>5</v>
      </c>
      <c r="P256" s="13">
        <f>IF(ISNA(INDEX($A$39:$T$201,MATCH($B256,$B$39:$B$201,0),16)),"",INDEX($A$39:$T$201,MATCH($B256,$B$39:$B$201,0),16))</f>
        <v>7</v>
      </c>
      <c r="Q256" s="20" t="str">
        <f>IF(ISNA(INDEX($A$39:$T$201,MATCH($B256,$B$39:$B$201,0),17)),"",INDEX($A$39:$T$201,MATCH($B256,$B$39:$B$201,0),17))</f>
        <v>E</v>
      </c>
      <c r="R256" s="20">
        <f>IF(ISNA(INDEX($A$39:$T$201,MATCH($B256,$B$39:$B$201,0),18)),"",INDEX($A$39:$T$201,MATCH($B256,$B$39:$B$201,0),18))</f>
        <v>0</v>
      </c>
      <c r="S256" s="20">
        <f>IF(ISNA(INDEX($A$39:$T$201,MATCH($B256,$B$39:$B$201,0),19)),"",INDEX($A$39:$T$201,MATCH($B256,$B$39:$B$201,0),19))</f>
        <v>0</v>
      </c>
      <c r="T256" s="20" t="str">
        <f>IF(ISNA(INDEX($A$39:$T$201,MATCH($B256,$B$39:$B$201,0),20)),"",INDEX($A$39:$T$201,MATCH($B256,$B$39:$B$201,0),20))</f>
        <v>DS</v>
      </c>
      <c r="U256" s="76"/>
      <c r="V256" s="55"/>
      <c r="W256" s="55"/>
      <c r="X256" s="55"/>
      <c r="Y256" s="55"/>
      <c r="Z256" s="55"/>
    </row>
    <row r="257" spans="1:26" ht="29.45" customHeight="1" x14ac:dyDescent="0.25">
      <c r="A257" s="22" t="str">
        <f>IF(ISNA(INDEX($A$39:$T$201,MATCH($B257,$B$39:$B$201,0),1)),"",INDEX($A$39:$T$201,MATCH($B257,$B$39:$B$201,0),1))</f>
        <v>LLT1203</v>
      </c>
      <c r="B257" s="212" t="s">
        <v>260</v>
      </c>
      <c r="C257" s="213"/>
      <c r="D257" s="213"/>
      <c r="E257" s="213"/>
      <c r="F257" s="213"/>
      <c r="G257" s="213"/>
      <c r="H257" s="213"/>
      <c r="I257" s="214"/>
      <c r="J257" s="13">
        <f>IF(ISNA(INDEX($A$39:$T$201,MATCH($B257,$B$39:$B$201,0),10)),"",INDEX($A$39:$T$201,MATCH($B257,$B$39:$B$201,0),10))</f>
        <v>3</v>
      </c>
      <c r="K257" s="13">
        <f>IF(ISNA(INDEX($A$39:$T$201,MATCH($B257,$B$39:$B$201,0),11)),"",INDEX($A$39:$T$201,MATCH($B257,$B$39:$B$201,0),11))</f>
        <v>1</v>
      </c>
      <c r="L257" s="13">
        <f>IF(ISNA(INDEX($A$39:$T$201,MATCH($B257,$B$39:$B$201,0),12)),"",INDEX($A$39:$T$201,MATCH($B257,$B$39:$B$201,0),12))</f>
        <v>1</v>
      </c>
      <c r="M257" s="13">
        <f>IF(ISNA(INDEX($A$39:$T$201,MATCH($B257,$B$39:$B$201,0),13)),"",INDEX($A$39:$T$201,MATCH($B257,$B$39:$B$201,0),13))</f>
        <v>0</v>
      </c>
      <c r="N257" s="13">
        <f>IF(ISNA(INDEX($A$39:$T$201,MATCH($B257,$B$39:$B$201,0),14)),"",INDEX($A$39:$T$201,MATCH($B257,$B$39:$B$201,0),14))</f>
        <v>2</v>
      </c>
      <c r="O257" s="13">
        <f>IF(ISNA(INDEX($A$39:$T$201,MATCH($B257,$B$39:$B$201,0),15)),"",INDEX($A$39:$T$201,MATCH($B257,$B$39:$B$201,0),15))</f>
        <v>3</v>
      </c>
      <c r="P257" s="13">
        <f>IF(ISNA(INDEX($A$39:$T$201,MATCH($B257,$B$39:$B$201,0),16)),"",INDEX($A$39:$T$201,MATCH($B257,$B$39:$B$201,0),16))</f>
        <v>5</v>
      </c>
      <c r="Q257" s="20">
        <f>IF(ISNA(INDEX($A$39:$T$201,MATCH($B257,$B$39:$B$201,0),17)),"",INDEX($A$39:$T$201,MATCH($B257,$B$39:$B$201,0),17))</f>
        <v>0</v>
      </c>
      <c r="R257" s="20" t="str">
        <f>IF(ISNA(INDEX($A$39:$T$201,MATCH($B257,$B$39:$B$201,0),18)),"",INDEX($A$39:$T$201,MATCH($B257,$B$39:$B$201,0),18))</f>
        <v>C</v>
      </c>
      <c r="S257" s="20">
        <f>IF(ISNA(INDEX($A$39:$T$201,MATCH($B257,$B$39:$B$201,0),19)),"",INDEX($A$39:$T$201,MATCH($B257,$B$39:$B$201,0),19))</f>
        <v>0</v>
      </c>
      <c r="T257" s="20" t="str">
        <f>IF(ISNA(INDEX($A$39:$T$201,MATCH($B257,$B$39:$B$201,0),20)),"",INDEX($A$39:$T$201,MATCH($B257,$B$39:$B$201,0),20))</f>
        <v>DS</v>
      </c>
      <c r="U257" s="76"/>
      <c r="V257" s="55"/>
      <c r="W257" s="55"/>
      <c r="X257" s="55"/>
      <c r="Y257" s="55"/>
      <c r="Z257" s="55"/>
    </row>
    <row r="258" spans="1:26" ht="29.45" customHeight="1" x14ac:dyDescent="0.25">
      <c r="A258" s="22" t="str">
        <f>IF(ISNA(INDEX($A$39:$T$201,MATCH($B258,$B$39:$B$201,0),1)),"",INDEX($A$39:$T$201,MATCH($B258,$B$39:$B$201,0),1))</f>
        <v>LLM2124</v>
      </c>
      <c r="B258" s="212" t="s">
        <v>229</v>
      </c>
      <c r="C258" s="213"/>
      <c r="D258" s="213"/>
      <c r="E258" s="213"/>
      <c r="F258" s="213"/>
      <c r="G258" s="213"/>
      <c r="H258" s="213"/>
      <c r="I258" s="214"/>
      <c r="J258" s="13">
        <f>IF(ISNA(INDEX($A$39:$T$201,MATCH($B258,$B$39:$B$201,0),10)),"",INDEX($A$39:$T$201,MATCH($B258,$B$39:$B$201,0),10))</f>
        <v>6</v>
      </c>
      <c r="K258" s="13">
        <f>IF(ISNA(INDEX($A$39:$T$201,MATCH($B258,$B$39:$B$201,0),11)),"",INDEX($A$39:$T$201,MATCH($B258,$B$39:$B$201,0),11))</f>
        <v>3</v>
      </c>
      <c r="L258" s="13">
        <f>IF(ISNA(INDEX($A$39:$T$201,MATCH($B258,$B$39:$B$201,0),12)),"",INDEX($A$39:$T$201,MATCH($B258,$B$39:$B$201,0),12))</f>
        <v>2</v>
      </c>
      <c r="M258" s="13">
        <f>IF(ISNA(INDEX($A$39:$T$201,MATCH($B258,$B$39:$B$201,0),13)),"",INDEX($A$39:$T$201,MATCH($B258,$B$39:$B$201,0),13))</f>
        <v>0</v>
      </c>
      <c r="N258" s="13">
        <f>IF(ISNA(INDEX($A$39:$T$201,MATCH($B258,$B$39:$B$201,0),14)),"",INDEX($A$39:$T$201,MATCH($B258,$B$39:$B$201,0),14))</f>
        <v>5</v>
      </c>
      <c r="O258" s="13">
        <f>IF(ISNA(INDEX($A$39:$T$201,MATCH($B258,$B$39:$B$201,0),15)),"",INDEX($A$39:$T$201,MATCH($B258,$B$39:$B$201,0),15))</f>
        <v>6</v>
      </c>
      <c r="P258" s="13">
        <f>IF(ISNA(INDEX($A$39:$T$201,MATCH($B258,$B$39:$B$201,0),16)),"",INDEX($A$39:$T$201,MATCH($B258,$B$39:$B$201,0),16))</f>
        <v>11</v>
      </c>
      <c r="Q258" s="20" t="str">
        <f>IF(ISNA(INDEX($A$39:$T$201,MATCH($B258,$B$39:$B$201,0),17)),"",INDEX($A$39:$T$201,MATCH($B258,$B$39:$B$201,0),17))</f>
        <v>E</v>
      </c>
      <c r="R258" s="20">
        <f>IF(ISNA(INDEX($A$39:$T$201,MATCH($B258,$B$39:$B$201,0),18)),"",INDEX($A$39:$T$201,MATCH($B258,$B$39:$B$201,0),18))</f>
        <v>0</v>
      </c>
      <c r="S258" s="20">
        <f>IF(ISNA(INDEX($A$39:$T$201,MATCH($B258,$B$39:$B$201,0),19)),"",INDEX($A$39:$T$201,MATCH($B258,$B$39:$B$201,0),19))</f>
        <v>0</v>
      </c>
      <c r="T258" s="20" t="str">
        <f>IF(ISNA(INDEX($A$39:$T$201,MATCH($B258,$B$39:$B$201,0),20)),"",INDEX($A$39:$T$201,MATCH($B258,$B$39:$B$201,0),20))</f>
        <v>DS</v>
      </c>
      <c r="U258" s="76"/>
      <c r="V258" s="55"/>
      <c r="W258" s="55"/>
      <c r="X258" s="55"/>
      <c r="Y258" s="55"/>
      <c r="Z258" s="55"/>
    </row>
    <row r="259" spans="1:26" s="53" customFormat="1" ht="39.75" customHeight="1" x14ac:dyDescent="0.25">
      <c r="A259" s="22" t="str">
        <f>IF(ISNA(INDEX($A$39:$T$201,MATCH($B259,$B$39:$B$201,0),1)),"",INDEX($A$39:$T$201,MATCH($B259,$B$39:$B$201,0),1))</f>
        <v>LLM2161</v>
      </c>
      <c r="B259" s="212" t="s">
        <v>230</v>
      </c>
      <c r="C259" s="213"/>
      <c r="D259" s="213"/>
      <c r="E259" s="213"/>
      <c r="F259" s="213"/>
      <c r="G259" s="213"/>
      <c r="H259" s="213"/>
      <c r="I259" s="214"/>
      <c r="J259" s="13">
        <f>IF(ISNA(INDEX($A$39:$T$201,MATCH($B259,$B$39:$B$201,0),10)),"",INDEX($A$39:$T$201,MATCH($B259,$B$39:$B$201,0),10))</f>
        <v>6</v>
      </c>
      <c r="K259" s="13">
        <f>IF(ISNA(INDEX($A$39:$T$201,MATCH($B259,$B$39:$B$201,0),11)),"",INDEX($A$39:$T$201,MATCH($B259,$B$39:$B$201,0),11))</f>
        <v>4</v>
      </c>
      <c r="L259" s="13">
        <f>IF(ISNA(INDEX($A$39:$T$201,MATCH($B259,$B$39:$B$201,0),12)),"",INDEX($A$39:$T$201,MATCH($B259,$B$39:$B$201,0),12))</f>
        <v>3</v>
      </c>
      <c r="M259" s="13">
        <f>IF(ISNA(INDEX($A$39:$T$201,MATCH($B259,$B$39:$B$201,0),13)),"",INDEX($A$39:$T$201,MATCH($B259,$B$39:$B$201,0),13))</f>
        <v>0</v>
      </c>
      <c r="N259" s="13">
        <f>IF(ISNA(INDEX($A$39:$T$201,MATCH($B259,$B$39:$B$201,0),14)),"",INDEX($A$39:$T$201,MATCH($B259,$B$39:$B$201,0),14))</f>
        <v>7</v>
      </c>
      <c r="O259" s="13">
        <f>IF(ISNA(INDEX($A$39:$T$201,MATCH($B259,$B$39:$B$201,0),15)),"",INDEX($A$39:$T$201,MATCH($B259,$B$39:$B$201,0),15))</f>
        <v>4</v>
      </c>
      <c r="P259" s="13">
        <f>IF(ISNA(INDEX($A$39:$T$201,MATCH($B259,$B$39:$B$201,0),16)),"",INDEX($A$39:$T$201,MATCH($B259,$B$39:$B$201,0),16))</f>
        <v>11</v>
      </c>
      <c r="Q259" s="20" t="str">
        <f>IF(ISNA(INDEX($A$39:$T$201,MATCH($B259,$B$39:$B$201,0),17)),"",INDEX($A$39:$T$201,MATCH($B259,$B$39:$B$201,0),17))</f>
        <v>E</v>
      </c>
      <c r="R259" s="20">
        <f>IF(ISNA(INDEX($A$39:$T$201,MATCH($B259,$B$39:$B$201,0),18)),"",INDEX($A$39:$T$201,MATCH($B259,$B$39:$B$201,0),18))</f>
        <v>0</v>
      </c>
      <c r="S259" s="20">
        <f>IF(ISNA(INDEX($A$39:$T$201,MATCH($B259,$B$39:$B$201,0),19)),"",INDEX($A$39:$T$201,MATCH($B259,$B$39:$B$201,0),19))</f>
        <v>0</v>
      </c>
      <c r="T259" s="20" t="str">
        <f>IF(ISNA(INDEX($A$39:$T$201,MATCH($B259,$B$39:$B$201,0),20)),"",INDEX($A$39:$T$201,MATCH($B259,$B$39:$B$201,0),20))</f>
        <v>DS</v>
      </c>
      <c r="U259" s="76"/>
      <c r="V259" s="55"/>
      <c r="W259" s="55"/>
      <c r="X259" s="55"/>
      <c r="Y259" s="55"/>
      <c r="Z259" s="55"/>
    </row>
    <row r="260" spans="1:26" s="53" customFormat="1" ht="28.5" customHeight="1" x14ac:dyDescent="0.25">
      <c r="A260" s="22" t="str">
        <f>IF(ISNA(INDEX($A$39:$T$201,MATCH($B260,$B$39:$B$201,0),1)),"",INDEX($A$39:$T$201,MATCH($B260,$B$39:$B$201,0),1))</f>
        <v>LLT2204</v>
      </c>
      <c r="B260" s="324" t="s">
        <v>295</v>
      </c>
      <c r="C260" s="325"/>
      <c r="D260" s="325"/>
      <c r="E260" s="325"/>
      <c r="F260" s="325"/>
      <c r="G260" s="325"/>
      <c r="H260" s="325"/>
      <c r="I260" s="326"/>
      <c r="J260" s="13">
        <f>IF(ISNA(INDEX($A$39:$T$201,MATCH($B260,$B$39:$B$201,0),10)),"",INDEX($A$39:$T$201,MATCH($B260,$B$39:$B$201,0),10))</f>
        <v>4</v>
      </c>
      <c r="K260" s="13">
        <f>IF(ISNA(INDEX($A$39:$T$201,MATCH($B260,$B$39:$B$201,0),11)),"",INDEX($A$39:$T$201,MATCH($B260,$B$39:$B$201,0),11))</f>
        <v>2</v>
      </c>
      <c r="L260" s="13">
        <f>IF(ISNA(INDEX($A$39:$T$201,MATCH($B260,$B$39:$B$201,0),12)),"",INDEX($A$39:$T$201,MATCH($B260,$B$39:$B$201,0),12))</f>
        <v>1</v>
      </c>
      <c r="M260" s="13">
        <f>IF(ISNA(INDEX($A$39:$T$201,MATCH($B260,$B$39:$B$201,0),13)),"",INDEX($A$39:$T$201,MATCH($B260,$B$39:$B$201,0),13))</f>
        <v>0</v>
      </c>
      <c r="N260" s="13">
        <f>IF(ISNA(INDEX($A$39:$T$201,MATCH($B260,$B$39:$B$201,0),14)),"",INDEX($A$39:$T$201,MATCH($B260,$B$39:$B$201,0),14))</f>
        <v>3</v>
      </c>
      <c r="O260" s="13">
        <f>IF(ISNA(INDEX($A$39:$T$201,MATCH($B260,$B$39:$B$201,0),15)),"",INDEX($A$39:$T$201,MATCH($B260,$B$39:$B$201,0),15))</f>
        <v>4</v>
      </c>
      <c r="P260" s="13">
        <f>IF(ISNA(INDEX($A$39:$T$201,MATCH($B260,$B$39:$B$201,0),16)),"",INDEX($A$39:$T$201,MATCH($B260,$B$39:$B$201,0),16))</f>
        <v>7</v>
      </c>
      <c r="Q260" s="20" t="str">
        <f>IF(ISNA(INDEX($A$39:$T$201,MATCH($B260,$B$39:$B$201,0),17)),"",INDEX($A$39:$T$201,MATCH($B260,$B$39:$B$201,0),17))</f>
        <v>E</v>
      </c>
      <c r="R260" s="20">
        <f>IF(ISNA(INDEX($A$39:$T$201,MATCH($B260,$B$39:$B$201,0),18)),"",INDEX($A$39:$T$201,MATCH($B260,$B$39:$B$201,0),18))</f>
        <v>0</v>
      </c>
      <c r="S260" s="20">
        <f>IF(ISNA(INDEX($A$39:$T$201,MATCH($B260,$B$39:$B$201,0),19)),"",INDEX($A$39:$T$201,MATCH($B260,$B$39:$B$201,0),19))</f>
        <v>0</v>
      </c>
      <c r="T260" s="20" t="str">
        <f>IF(ISNA(INDEX($A$39:$T$201,MATCH($B260,$B$39:$B$201,0),20)),"",INDEX($A$39:$T$201,MATCH($B260,$B$39:$B$201,0),20))</f>
        <v>DS</v>
      </c>
      <c r="U260" s="76"/>
      <c r="V260" s="55"/>
      <c r="W260" s="55"/>
      <c r="X260" s="55"/>
      <c r="Y260" s="55"/>
      <c r="Z260" s="55"/>
    </row>
    <row r="261" spans="1:26" s="53" customFormat="1" ht="28.5" customHeight="1" x14ac:dyDescent="0.25">
      <c r="A261" s="22" t="str">
        <f>IF(ISNA(INDEX($A$39:$T$201,MATCH($B261,$B$39:$B$201,0),1)),"",INDEX($A$39:$T$201,MATCH($B261,$B$39:$B$201,0),1))</f>
        <v>LLT2206</v>
      </c>
      <c r="B261" s="212" t="s">
        <v>276</v>
      </c>
      <c r="C261" s="213"/>
      <c r="D261" s="213"/>
      <c r="E261" s="213"/>
      <c r="F261" s="213"/>
      <c r="G261" s="213"/>
      <c r="H261" s="213"/>
      <c r="I261" s="214"/>
      <c r="J261" s="13">
        <f>IF(ISNA(INDEX($A$39:$T$201,MATCH($B261,$B$39:$B$201,0),10)),"",INDEX($A$39:$T$201,MATCH($B261,$B$39:$B$201,0),10))</f>
        <v>3</v>
      </c>
      <c r="K261" s="13">
        <f>IF(ISNA(INDEX($A$39:$T$201,MATCH($B261,$B$39:$B$201,0),11)),"",INDEX($A$39:$T$201,MATCH($B261,$B$39:$B$201,0),11))</f>
        <v>1</v>
      </c>
      <c r="L261" s="13">
        <f>IF(ISNA(INDEX($A$39:$T$201,MATCH($B261,$B$39:$B$201,0),12)),"",INDEX($A$39:$T$201,MATCH($B261,$B$39:$B$201,0),12))</f>
        <v>1</v>
      </c>
      <c r="M261" s="13">
        <f>IF(ISNA(INDEX($A$39:$T$201,MATCH($B261,$B$39:$B$201,0),13)),"",INDEX($A$39:$T$201,MATCH($B261,$B$39:$B$201,0),13))</f>
        <v>0</v>
      </c>
      <c r="N261" s="13">
        <f>IF(ISNA(INDEX($A$39:$T$201,MATCH($B261,$B$39:$B$201,0),14)),"",INDEX($A$39:$T$201,MATCH($B261,$B$39:$B$201,0),14))</f>
        <v>2</v>
      </c>
      <c r="O261" s="13">
        <f>IF(ISNA(INDEX($A$39:$T$201,MATCH($B261,$B$39:$B$201,0),15)),"",INDEX($A$39:$T$201,MATCH($B261,$B$39:$B$201,0),15))</f>
        <v>3</v>
      </c>
      <c r="P261" s="13">
        <f>IF(ISNA(INDEX($A$39:$T$201,MATCH($B261,$B$39:$B$201,0),16)),"",INDEX($A$39:$T$201,MATCH($B261,$B$39:$B$201,0),16))</f>
        <v>5</v>
      </c>
      <c r="Q261" s="20">
        <f>IF(ISNA(INDEX($A$39:$T$201,MATCH($B261,$B$39:$B$201,0),17)),"",INDEX($A$39:$T$201,MATCH($B261,$B$39:$B$201,0),17))</f>
        <v>0</v>
      </c>
      <c r="R261" s="20" t="str">
        <f>IF(ISNA(INDEX($A$39:$T$201,MATCH($B261,$B$39:$B$201,0),18)),"",INDEX($A$39:$T$201,MATCH($B261,$B$39:$B$201,0),18))</f>
        <v>C</v>
      </c>
      <c r="S261" s="20">
        <f>IF(ISNA(INDEX($A$39:$T$201,MATCH($B261,$B$39:$B$201,0),19)),"",INDEX($A$39:$T$201,MATCH($B261,$B$39:$B$201,0),19))</f>
        <v>0</v>
      </c>
      <c r="T261" s="20" t="str">
        <f>IF(ISNA(INDEX($A$39:$T$201,MATCH($B261,$B$39:$B$201,0),20)),"",INDEX($A$39:$T$201,MATCH($B261,$B$39:$B$201,0),20))</f>
        <v>DS</v>
      </c>
      <c r="U261" s="76"/>
      <c r="V261" s="55"/>
      <c r="W261" s="55"/>
      <c r="X261" s="55"/>
      <c r="Y261" s="55"/>
      <c r="Z261" s="55"/>
    </row>
    <row r="262" spans="1:26" s="53" customFormat="1" ht="28.5" customHeight="1" x14ac:dyDescent="0.25">
      <c r="A262" s="22" t="str">
        <f>IF(ISNA(INDEX($A$39:$T$201,MATCH($B262,$B$39:$B$201,0),1)),"",INDEX($A$39:$T$201,MATCH($B262,$B$39:$B$201,0),1))</f>
        <v>LLM3124</v>
      </c>
      <c r="B262" s="212" t="s">
        <v>236</v>
      </c>
      <c r="C262" s="213"/>
      <c r="D262" s="213"/>
      <c r="E262" s="213"/>
      <c r="F262" s="213"/>
      <c r="G262" s="213"/>
      <c r="H262" s="213"/>
      <c r="I262" s="214"/>
      <c r="J262" s="13">
        <f>IF(ISNA(INDEX($A$39:$T$201,MATCH($B262,$B$39:$B$201,0),10)),"",INDEX($A$39:$T$201,MATCH($B262,$B$39:$B$201,0),10))</f>
        <v>4</v>
      </c>
      <c r="K262" s="13">
        <f>IF(ISNA(INDEX($A$39:$T$201,MATCH($B262,$B$39:$B$201,0),11)),"",INDEX($A$39:$T$201,MATCH($B262,$B$39:$B$201,0),11))</f>
        <v>2</v>
      </c>
      <c r="L262" s="13">
        <f>IF(ISNA(INDEX($A$39:$T$201,MATCH($B262,$B$39:$B$201,0),12)),"",INDEX($A$39:$T$201,MATCH($B262,$B$39:$B$201,0),12))</f>
        <v>1</v>
      </c>
      <c r="M262" s="13">
        <f>IF(ISNA(INDEX($A$39:$T$201,MATCH($B262,$B$39:$B$201,0),13)),"",INDEX($A$39:$T$201,MATCH($B262,$B$39:$B$201,0),13))</f>
        <v>0</v>
      </c>
      <c r="N262" s="13">
        <f>IF(ISNA(INDEX($A$39:$T$201,MATCH($B262,$B$39:$B$201,0),14)),"",INDEX($A$39:$T$201,MATCH($B262,$B$39:$B$201,0),14))</f>
        <v>3</v>
      </c>
      <c r="O262" s="13">
        <f>IF(ISNA(INDEX($A$39:$T$201,MATCH($B262,$B$39:$B$201,0),15)),"",INDEX($A$39:$T$201,MATCH($B262,$B$39:$B$201,0),15))</f>
        <v>4</v>
      </c>
      <c r="P262" s="13">
        <f>IF(ISNA(INDEX($A$39:$T$201,MATCH($B262,$B$39:$B$201,0),16)),"",INDEX($A$39:$T$201,MATCH($B262,$B$39:$B$201,0),16))</f>
        <v>7</v>
      </c>
      <c r="Q262" s="20">
        <f>IF(ISNA(INDEX($A$39:$T$201,MATCH($B262,$B$39:$B$201,0),17)),"",INDEX($A$39:$T$201,MATCH($B262,$B$39:$B$201,0),17))</f>
        <v>0</v>
      </c>
      <c r="R262" s="20" t="str">
        <f>IF(ISNA(INDEX($A$39:$T$201,MATCH($B262,$B$39:$B$201,0),18)),"",INDEX($A$39:$T$201,MATCH($B262,$B$39:$B$201,0),18))</f>
        <v>C</v>
      </c>
      <c r="S262" s="20">
        <f>IF(ISNA(INDEX($A$39:$T$201,MATCH($B262,$B$39:$B$201,0),19)),"",INDEX($A$39:$T$201,MATCH($B262,$B$39:$B$201,0),19))</f>
        <v>0</v>
      </c>
      <c r="T262" s="20" t="str">
        <f>IF(ISNA(INDEX($A$39:$T$201,MATCH($B262,$B$39:$B$201,0),20)),"",INDEX($A$39:$T$201,MATCH($B262,$B$39:$B$201,0),20))</f>
        <v>DS</v>
      </c>
      <c r="U262" s="76"/>
      <c r="V262" s="55"/>
      <c r="W262" s="55"/>
      <c r="X262" s="55"/>
      <c r="Y262" s="55"/>
      <c r="Z262" s="55"/>
    </row>
    <row r="263" spans="1:26" s="53" customFormat="1" ht="15" x14ac:dyDescent="0.25">
      <c r="A263" s="22" t="str">
        <f>IF(ISNA(INDEX($A$39:$T$201,MATCH($B263,$B$39:$B$201,0),1)),"",INDEX($A$39:$T$201,MATCH($B263,$B$39:$B$201,0),1))</f>
        <v>LLM3126</v>
      </c>
      <c r="B263" s="212" t="s">
        <v>237</v>
      </c>
      <c r="C263" s="213"/>
      <c r="D263" s="213"/>
      <c r="E263" s="213"/>
      <c r="F263" s="213"/>
      <c r="G263" s="213"/>
      <c r="H263" s="213"/>
      <c r="I263" s="214"/>
      <c r="J263" s="13">
        <f>IF(ISNA(INDEX($A$39:$T$201,MATCH($B263,$B$39:$B$201,0),10)),"",INDEX($A$39:$T$201,MATCH($B263,$B$39:$B$201,0),10))</f>
        <v>4</v>
      </c>
      <c r="K263" s="13">
        <f>IF(ISNA(INDEX($A$39:$T$201,MATCH($B263,$B$39:$B$201,0),11)),"",INDEX($A$39:$T$201,MATCH($B263,$B$39:$B$201,0),11))</f>
        <v>2</v>
      </c>
      <c r="L263" s="13">
        <f>IF(ISNA(INDEX($A$39:$T$201,MATCH($B263,$B$39:$B$201,0),12)),"",INDEX($A$39:$T$201,MATCH($B263,$B$39:$B$201,0),12))</f>
        <v>1</v>
      </c>
      <c r="M263" s="13">
        <f>IF(ISNA(INDEX($A$39:$T$201,MATCH($B263,$B$39:$B$201,0),13)),"",INDEX($A$39:$T$201,MATCH($B263,$B$39:$B$201,0),13))</f>
        <v>0</v>
      </c>
      <c r="N263" s="13">
        <f>IF(ISNA(INDEX($A$39:$T$201,MATCH($B263,$B$39:$B$201,0),14)),"",INDEX($A$39:$T$201,MATCH($B263,$B$39:$B$201,0),14))</f>
        <v>3</v>
      </c>
      <c r="O263" s="13">
        <f>IF(ISNA(INDEX($A$39:$T$201,MATCH($B263,$B$39:$B$201,0),15)),"",INDEX($A$39:$T$201,MATCH($B263,$B$39:$B$201,0),15))</f>
        <v>4</v>
      </c>
      <c r="P263" s="13">
        <f>IF(ISNA(INDEX($A$39:$T$201,MATCH($B263,$B$39:$B$201,0),16)),"",INDEX($A$39:$T$201,MATCH($B263,$B$39:$B$201,0),16))</f>
        <v>7</v>
      </c>
      <c r="Q263" s="20" t="str">
        <f>IF(ISNA(INDEX($A$39:$T$201,MATCH($B263,$B$39:$B$201,0),17)),"",INDEX($A$39:$T$201,MATCH($B263,$B$39:$B$201,0),17))</f>
        <v>E</v>
      </c>
      <c r="R263" s="20">
        <f>IF(ISNA(INDEX($A$39:$T$201,MATCH($B263,$B$39:$B$201,0),18)),"",INDEX($A$39:$T$201,MATCH($B263,$B$39:$B$201,0),18))</f>
        <v>0</v>
      </c>
      <c r="S263" s="20">
        <f>IF(ISNA(INDEX($A$39:$T$201,MATCH($B263,$B$39:$B$201,0),19)),"",INDEX($A$39:$T$201,MATCH($B263,$B$39:$B$201,0),19))</f>
        <v>0</v>
      </c>
      <c r="T263" s="20" t="str">
        <f>IF(ISNA(INDEX($A$39:$T$201,MATCH($B263,$B$39:$B$201,0),20)),"",INDEX($A$39:$T$201,MATCH($B263,$B$39:$B$201,0),20))</f>
        <v>DS</v>
      </c>
      <c r="U263" s="76"/>
      <c r="V263" s="55"/>
      <c r="W263" s="55"/>
      <c r="X263" s="55"/>
      <c r="Y263" s="55"/>
      <c r="Z263" s="55"/>
    </row>
    <row r="264" spans="1:26" s="53" customFormat="1" ht="28.5" customHeight="1" x14ac:dyDescent="0.25">
      <c r="A264" s="22" t="str">
        <f>IF(ISNA(INDEX($A$39:$T$201,MATCH($B264,$B$39:$B$201,0),1)),"",INDEX($A$39:$T$201,MATCH($B264,$B$39:$B$201,0),1))</f>
        <v>LLM3161</v>
      </c>
      <c r="B264" s="212" t="s">
        <v>238</v>
      </c>
      <c r="C264" s="213"/>
      <c r="D264" s="213"/>
      <c r="E264" s="213"/>
      <c r="F264" s="213"/>
      <c r="G264" s="213"/>
      <c r="H264" s="213"/>
      <c r="I264" s="214"/>
      <c r="J264" s="13">
        <f>IF(ISNA(INDEX($A$39:$T$201,MATCH($B264,$B$39:$B$201,0),10)),"",INDEX($A$39:$T$201,MATCH($B264,$B$39:$B$201,0),10))</f>
        <v>4</v>
      </c>
      <c r="K264" s="13">
        <f>IF(ISNA(INDEX($A$39:$T$201,MATCH($B264,$B$39:$B$201,0),11)),"",INDEX($A$39:$T$201,MATCH($B264,$B$39:$B$201,0),11))</f>
        <v>2</v>
      </c>
      <c r="L264" s="13">
        <f>IF(ISNA(INDEX($A$39:$T$201,MATCH($B264,$B$39:$B$201,0),12)),"",INDEX($A$39:$T$201,MATCH($B264,$B$39:$B$201,0),12))</f>
        <v>2</v>
      </c>
      <c r="M264" s="13">
        <f>IF(ISNA(INDEX($A$39:$T$201,MATCH($B264,$B$39:$B$201,0),13)),"",INDEX($A$39:$T$201,MATCH($B264,$B$39:$B$201,0),13))</f>
        <v>0</v>
      </c>
      <c r="N264" s="13">
        <f>IF(ISNA(INDEX($A$39:$T$201,MATCH($B264,$B$39:$B$201,0),14)),"",INDEX($A$39:$T$201,MATCH($B264,$B$39:$B$201,0),14))</f>
        <v>4</v>
      </c>
      <c r="O264" s="13">
        <f>IF(ISNA(INDEX($A$39:$T$201,MATCH($B264,$B$39:$B$201,0),15)),"",INDEX($A$39:$T$201,MATCH($B264,$B$39:$B$201,0),15))</f>
        <v>3</v>
      </c>
      <c r="P264" s="13">
        <f>IF(ISNA(INDEX($A$39:$T$201,MATCH($B264,$B$39:$B$201,0),16)),"",INDEX($A$39:$T$201,MATCH($B264,$B$39:$B$201,0),16))</f>
        <v>7</v>
      </c>
      <c r="Q264" s="20" t="str">
        <f>IF(ISNA(INDEX($A$39:$T$201,MATCH($B264,$B$39:$B$201,0),17)),"",INDEX($A$39:$T$201,MATCH($B264,$B$39:$B$201,0),17))</f>
        <v>E</v>
      </c>
      <c r="R264" s="20">
        <f>IF(ISNA(INDEX($A$39:$T$201,MATCH($B264,$B$39:$B$201,0),18)),"",INDEX($A$39:$T$201,MATCH($B264,$B$39:$B$201,0),18))</f>
        <v>0</v>
      </c>
      <c r="S264" s="20">
        <f>IF(ISNA(INDEX($A$39:$T$201,MATCH($B264,$B$39:$B$201,0),19)),"",INDEX($A$39:$T$201,MATCH($B264,$B$39:$B$201,0),19))</f>
        <v>0</v>
      </c>
      <c r="T264" s="20" t="str">
        <f>IF(ISNA(INDEX($A$39:$T$201,MATCH($B264,$B$39:$B$201,0),20)),"",INDEX($A$39:$T$201,MATCH($B264,$B$39:$B$201,0),20))</f>
        <v>DS</v>
      </c>
      <c r="U264" s="76"/>
      <c r="V264" s="55"/>
      <c r="W264" s="55"/>
      <c r="X264" s="55"/>
      <c r="Y264" s="55"/>
      <c r="Z264" s="55"/>
    </row>
    <row r="265" spans="1:26" s="53" customFormat="1" ht="15" x14ac:dyDescent="0.25">
      <c r="A265" s="22" t="str">
        <f>IF(ISNA(INDEX($A$39:$T$201,MATCH($B265,$B$39:$B$201,0),1)),"",INDEX($A$39:$T$201,MATCH($B265,$B$39:$B$201,0),1))</f>
        <v>LLX3021</v>
      </c>
      <c r="B265" s="216" t="s">
        <v>242</v>
      </c>
      <c r="C265" s="217"/>
      <c r="D265" s="217"/>
      <c r="E265" s="217"/>
      <c r="F265" s="217"/>
      <c r="G265" s="217"/>
      <c r="H265" s="217"/>
      <c r="I265" s="218"/>
      <c r="J265" s="13">
        <f>IF(ISNA(INDEX($A$39:$T$201,MATCH($B265,$B$39:$B$201,0),10)),"",INDEX($A$39:$T$201,MATCH($B265,$B$39:$B$201,0),10))</f>
        <v>3</v>
      </c>
      <c r="K265" s="13">
        <f>IF(ISNA(INDEX($A$39:$T$201,MATCH($B265,$B$39:$B$201,0),11)),"",INDEX($A$39:$T$201,MATCH($B265,$B$39:$B$201,0),11))</f>
        <v>1</v>
      </c>
      <c r="L265" s="13">
        <f>IF(ISNA(INDEX($A$39:$T$201,MATCH($B265,$B$39:$B$201,0),12)),"",INDEX($A$39:$T$201,MATCH($B265,$B$39:$B$201,0),12))</f>
        <v>1</v>
      </c>
      <c r="M265" s="13">
        <f>IF(ISNA(INDEX($A$39:$T$201,MATCH($B265,$B$39:$B$201,0),13)),"",INDEX($A$39:$T$201,MATCH($B265,$B$39:$B$201,0),13))</f>
        <v>0</v>
      </c>
      <c r="N265" s="13">
        <f>IF(ISNA(INDEX($A$39:$T$201,MATCH($B265,$B$39:$B$201,0),14)),"",INDEX($A$39:$T$201,MATCH($B265,$B$39:$B$201,0),14))</f>
        <v>2</v>
      </c>
      <c r="O265" s="13">
        <f>IF(ISNA(INDEX($A$39:$T$201,MATCH($B265,$B$39:$B$201,0),15)),"",INDEX($A$39:$T$201,MATCH($B265,$B$39:$B$201,0),15))</f>
        <v>3</v>
      </c>
      <c r="P265" s="13">
        <f>IF(ISNA(INDEX($A$39:$T$201,MATCH($B265,$B$39:$B$201,0),16)),"",INDEX($A$39:$T$201,MATCH($B265,$B$39:$B$201,0),16))</f>
        <v>5</v>
      </c>
      <c r="Q265" s="20" t="str">
        <f>IF(ISNA(INDEX($A$39:$T$201,MATCH($B265,$B$39:$B$201,0),17)),"",INDEX($A$39:$T$201,MATCH($B265,$B$39:$B$201,0),17))</f>
        <v>E</v>
      </c>
      <c r="R265" s="20">
        <f>IF(ISNA(INDEX($A$39:$T$201,MATCH($B265,$B$39:$B$201,0),18)),"",INDEX($A$39:$T$201,MATCH($B265,$B$39:$B$201,0),18))</f>
        <v>0</v>
      </c>
      <c r="S265" s="20">
        <f>IF(ISNA(INDEX($A$39:$T$201,MATCH($B265,$B$39:$B$201,0),19)),"",INDEX($A$39:$T$201,MATCH($B265,$B$39:$B$201,0),19))</f>
        <v>0</v>
      </c>
      <c r="T265" s="20" t="str">
        <f>IF(ISNA(INDEX($A$39:$T$201,MATCH($B265,$B$39:$B$201,0),20)),"",INDEX($A$39:$T$201,MATCH($B265,$B$39:$B$201,0),20))</f>
        <v>DS</v>
      </c>
      <c r="U265" s="76"/>
      <c r="V265" s="55"/>
      <c r="W265" s="55"/>
      <c r="X265" s="55"/>
      <c r="Y265" s="55"/>
      <c r="Z265" s="55"/>
    </row>
    <row r="266" spans="1:26" s="53" customFormat="1" ht="14.45" customHeight="1" x14ac:dyDescent="0.25">
      <c r="A266" s="22" t="str">
        <f>IF(ISNA(INDEX($A$39:$T$201,MATCH($B266,$B$39:$B$201,0),1)),"",INDEX($A$39:$T$201,MATCH($B266,$B$39:$B$201,0),1))</f>
        <v>LLY3024</v>
      </c>
      <c r="B266" s="216" t="s">
        <v>241</v>
      </c>
      <c r="C266" s="217"/>
      <c r="D266" s="217"/>
      <c r="E266" s="217"/>
      <c r="F266" s="217"/>
      <c r="G266" s="217"/>
      <c r="H266" s="217"/>
      <c r="I266" s="218"/>
      <c r="J266" s="13">
        <f>IF(ISNA(INDEX($A$39:$T$201,MATCH($B266,$B$39:$B$201,0),10)),"",INDEX($A$39:$T$201,MATCH($B266,$B$39:$B$201,0),10))</f>
        <v>3</v>
      </c>
      <c r="K266" s="13">
        <f>IF(ISNA(INDEX($A$39:$T$201,MATCH($B266,$B$39:$B$201,0),11)),"",INDEX($A$39:$T$201,MATCH($B266,$B$39:$B$201,0),11))</f>
        <v>0</v>
      </c>
      <c r="L266" s="13">
        <f>IF(ISNA(INDEX($A$39:$T$201,MATCH($B266,$B$39:$B$201,0),12)),"",INDEX($A$39:$T$201,MATCH($B266,$B$39:$B$201,0),12))</f>
        <v>0</v>
      </c>
      <c r="M266" s="13">
        <f>IF(ISNA(INDEX($A$39:$T$201,MATCH($B266,$B$39:$B$201,0),13)),"",INDEX($A$39:$T$201,MATCH($B266,$B$39:$B$201,0),13))</f>
        <v>2</v>
      </c>
      <c r="N266" s="13">
        <f>IF(ISNA(INDEX($A$39:$T$201,MATCH($B266,$B$39:$B$201,0),14)),"",INDEX($A$39:$T$201,MATCH($B266,$B$39:$B$201,0),14))</f>
        <v>2</v>
      </c>
      <c r="O266" s="13">
        <f>IF(ISNA(INDEX($A$39:$T$201,MATCH($B266,$B$39:$B$201,0),15)),"",INDEX($A$39:$T$201,MATCH($B266,$B$39:$B$201,0),15))</f>
        <v>3</v>
      </c>
      <c r="P266" s="13">
        <f>IF(ISNA(INDEX($A$39:$T$201,MATCH($B266,$B$39:$B$201,0),16)),"",INDEX($A$39:$T$201,MATCH($B266,$B$39:$B$201,0),16))</f>
        <v>5</v>
      </c>
      <c r="Q266" s="20">
        <f>IF(ISNA(INDEX($A$39:$T$201,MATCH($B266,$B$39:$B$201,0),17)),"",INDEX($A$39:$T$201,MATCH($B266,$B$39:$B$201,0),17))</f>
        <v>0</v>
      </c>
      <c r="R266" s="20" t="str">
        <f>IF(ISNA(INDEX($A$39:$T$201,MATCH($B266,$B$39:$B$201,0),18)),"",INDEX($A$39:$T$201,MATCH($B266,$B$39:$B$201,0),18))</f>
        <v>C</v>
      </c>
      <c r="S266" s="20">
        <f>IF(ISNA(INDEX($A$39:$T$201,MATCH($B266,$B$39:$B$201,0),19)),"",INDEX($A$39:$T$201,MATCH($B266,$B$39:$B$201,0),19))</f>
        <v>0</v>
      </c>
      <c r="T266" s="20" t="str">
        <f>IF(ISNA(INDEX($A$39:$T$201,MATCH($B266,$B$39:$B$201,0),20)),"",INDEX($A$39:$T$201,MATCH($B266,$B$39:$B$201,0),20))</f>
        <v>DS</v>
      </c>
      <c r="U266" s="76"/>
      <c r="V266" s="55"/>
      <c r="W266" s="55"/>
      <c r="X266" s="55"/>
      <c r="Y266" s="55"/>
      <c r="Z266" s="55"/>
    </row>
    <row r="267" spans="1:26" s="53" customFormat="1" ht="29.1" customHeight="1" x14ac:dyDescent="0.25">
      <c r="A267" s="22" t="str">
        <f>IF(ISNA(INDEX($A$39:$T$201,MATCH($B267,$B$39:$B$201,0),1)),"",INDEX($A$39:$T$201,MATCH($B267,$B$39:$B$201,0),1))</f>
        <v>LLT3207</v>
      </c>
      <c r="B267" s="212" t="s">
        <v>277</v>
      </c>
      <c r="C267" s="213"/>
      <c r="D267" s="213"/>
      <c r="E267" s="213"/>
      <c r="F267" s="213"/>
      <c r="G267" s="213"/>
      <c r="H267" s="213"/>
      <c r="I267" s="214"/>
      <c r="J267" s="13">
        <f>IF(ISNA(INDEX($A$39:$T$201,MATCH($B267,$B$39:$B$201,0),10)),"",INDEX($A$39:$T$201,MATCH($B267,$B$39:$B$201,0),10))</f>
        <v>4</v>
      </c>
      <c r="K267" s="13">
        <f>IF(ISNA(INDEX($A$39:$T$201,MATCH($B267,$B$39:$B$201,0),11)),"",INDEX($A$39:$T$201,MATCH($B267,$B$39:$B$201,0),11))</f>
        <v>2</v>
      </c>
      <c r="L267" s="13">
        <f>IF(ISNA(INDEX($A$39:$T$201,MATCH($B267,$B$39:$B$201,0),12)),"",INDEX($A$39:$T$201,MATCH($B267,$B$39:$B$201,0),12))</f>
        <v>1</v>
      </c>
      <c r="M267" s="13">
        <f>IF(ISNA(INDEX($A$39:$T$201,MATCH($B267,$B$39:$B$201,0),13)),"",INDEX($A$39:$T$201,MATCH($B267,$B$39:$B$201,0),13))</f>
        <v>0</v>
      </c>
      <c r="N267" s="13">
        <f>IF(ISNA(INDEX($A$39:$T$201,MATCH($B267,$B$39:$B$201,0),14)),"",INDEX($A$39:$T$201,MATCH($B267,$B$39:$B$201,0),14))</f>
        <v>3</v>
      </c>
      <c r="O267" s="13">
        <f>IF(ISNA(INDEX($A$39:$T$201,MATCH($B267,$B$39:$B$201,0),15)),"",INDEX($A$39:$T$201,MATCH($B267,$B$39:$B$201,0),15))</f>
        <v>4</v>
      </c>
      <c r="P267" s="13">
        <f>IF(ISNA(INDEX($A$39:$T$201,MATCH($B267,$B$39:$B$201,0),16)),"",INDEX($A$39:$T$201,MATCH($B267,$B$39:$B$201,0),16))</f>
        <v>7</v>
      </c>
      <c r="Q267" s="20" t="str">
        <f>IF(ISNA(INDEX($A$39:$T$201,MATCH($B267,$B$39:$B$201,0),17)),"",INDEX($A$39:$T$201,MATCH($B267,$B$39:$B$201,0),17))</f>
        <v>E</v>
      </c>
      <c r="R267" s="20">
        <f>IF(ISNA(INDEX($A$39:$T$201,MATCH($B267,$B$39:$B$201,0),18)),"",INDEX($A$39:$T$201,MATCH($B267,$B$39:$B$201,0),18))</f>
        <v>0</v>
      </c>
      <c r="S267" s="20">
        <f>IF(ISNA(INDEX($A$39:$T$201,MATCH($B267,$B$39:$B$201,0),19)),"",INDEX($A$39:$T$201,MATCH($B267,$B$39:$B$201,0),19))</f>
        <v>0</v>
      </c>
      <c r="T267" s="20" t="str">
        <f>IF(ISNA(INDEX($A$39:$T$201,MATCH($B267,$B$39:$B$201,0),20)),"",INDEX($A$39:$T$201,MATCH($B267,$B$39:$B$201,0),20))</f>
        <v>DS</v>
      </c>
      <c r="U267" s="76"/>
      <c r="V267" s="55"/>
      <c r="W267" s="55"/>
      <c r="X267" s="55"/>
      <c r="Y267" s="55"/>
      <c r="Z267" s="55"/>
    </row>
    <row r="268" spans="1:26" s="53" customFormat="1" ht="15" x14ac:dyDescent="0.25">
      <c r="A268" s="22" t="str">
        <f>IF(ISNA(INDEX($A$39:$T$201,MATCH($B268,$B$39:$B$201,0),1)),"",INDEX($A$39:$T$201,MATCH($B268,$B$39:$B$201,0),1))</f>
        <v>LLT3208</v>
      </c>
      <c r="B268" s="212" t="s">
        <v>278</v>
      </c>
      <c r="C268" s="213"/>
      <c r="D268" s="213"/>
      <c r="E268" s="213"/>
      <c r="F268" s="213"/>
      <c r="G268" s="213"/>
      <c r="H268" s="213"/>
      <c r="I268" s="214"/>
      <c r="J268" s="13">
        <f>IF(ISNA(INDEX($A$39:$T$201,MATCH($B268,$B$39:$B$201,0),10)),"",INDEX($A$39:$T$201,MATCH($B268,$B$39:$B$201,0),10))</f>
        <v>4</v>
      </c>
      <c r="K268" s="13">
        <f>IF(ISNA(INDEX($A$39:$T$201,MATCH($B268,$B$39:$B$201,0),11)),"",INDEX($A$39:$T$201,MATCH($B268,$B$39:$B$201,0),11))</f>
        <v>1</v>
      </c>
      <c r="L268" s="13">
        <f>IF(ISNA(INDEX($A$39:$T$201,MATCH($B268,$B$39:$B$201,0),12)),"",INDEX($A$39:$T$201,MATCH($B268,$B$39:$B$201,0),12))</f>
        <v>2</v>
      </c>
      <c r="M268" s="13">
        <f>IF(ISNA(INDEX($A$39:$T$201,MATCH($B268,$B$39:$B$201,0),13)),"",INDEX($A$39:$T$201,MATCH($B268,$B$39:$B$201,0),13))</f>
        <v>0</v>
      </c>
      <c r="N268" s="13">
        <f>IF(ISNA(INDEX($A$39:$T$201,MATCH($B268,$B$39:$B$201,0),14)),"",INDEX($A$39:$T$201,MATCH($B268,$B$39:$B$201,0),14))</f>
        <v>3</v>
      </c>
      <c r="O268" s="13">
        <f>IF(ISNA(INDEX($A$39:$T$201,MATCH($B268,$B$39:$B$201,0),15)),"",INDEX($A$39:$T$201,MATCH($B268,$B$39:$B$201,0),15))</f>
        <v>4</v>
      </c>
      <c r="P268" s="13">
        <f>IF(ISNA(INDEX($A$39:$T$201,MATCH($B268,$B$39:$B$201,0),16)),"",INDEX($A$39:$T$201,MATCH($B268,$B$39:$B$201,0),16))</f>
        <v>7</v>
      </c>
      <c r="Q268" s="20" t="str">
        <f>IF(ISNA(INDEX($A$39:$T$201,MATCH($B268,$B$39:$B$201,0),17)),"",INDEX($A$39:$T$201,MATCH($B268,$B$39:$B$201,0),17))</f>
        <v>E</v>
      </c>
      <c r="R268" s="20">
        <f>IF(ISNA(INDEX($A$39:$T$201,MATCH($B268,$B$39:$B$201,0),18)),"",INDEX($A$39:$T$201,MATCH($B268,$B$39:$B$201,0),18))</f>
        <v>0</v>
      </c>
      <c r="S268" s="20">
        <f>IF(ISNA(INDEX($A$39:$T$201,MATCH($B268,$B$39:$B$201,0),19)),"",INDEX($A$39:$T$201,MATCH($B268,$B$39:$B$201,0),19))</f>
        <v>0</v>
      </c>
      <c r="T268" s="20" t="str">
        <f>IF(ISNA(INDEX($A$39:$T$201,MATCH($B268,$B$39:$B$201,0),20)),"",INDEX($A$39:$T$201,MATCH($B268,$B$39:$B$201,0),20))</f>
        <v>DS</v>
      </c>
      <c r="U268" s="76"/>
      <c r="V268" s="55"/>
      <c r="W268" s="55"/>
      <c r="X268" s="55"/>
      <c r="Y268" s="55"/>
      <c r="Z268" s="55"/>
    </row>
    <row r="269" spans="1:26" ht="15" x14ac:dyDescent="0.25">
      <c r="A269" s="22" t="str">
        <f>IF(ISNA(INDEX($A$39:$T$201,MATCH($B269,$B$39:$B$201,0),1)),"",INDEX($A$39:$T$201,MATCH($B269,$B$39:$B$201,0),1))</f>
        <v>LLT3209</v>
      </c>
      <c r="B269" s="212" t="s">
        <v>279</v>
      </c>
      <c r="C269" s="213"/>
      <c r="D269" s="213"/>
      <c r="E269" s="213"/>
      <c r="F269" s="213"/>
      <c r="G269" s="213"/>
      <c r="H269" s="213"/>
      <c r="I269" s="214"/>
      <c r="J269" s="13">
        <f>IF(ISNA(INDEX($A$39:$T$201,MATCH($B269,$B$39:$B$201,0),10)),"",INDEX($A$39:$T$201,MATCH($B269,$B$39:$B$201,0),10))</f>
        <v>3</v>
      </c>
      <c r="K269" s="13">
        <f>IF(ISNA(INDEX($A$39:$T$201,MATCH($B269,$B$39:$B$201,0),11)),"",INDEX($A$39:$T$201,MATCH($B269,$B$39:$B$201,0),11))</f>
        <v>1</v>
      </c>
      <c r="L269" s="13">
        <f>IF(ISNA(INDEX($A$39:$T$201,MATCH($B269,$B$39:$B$201,0),12)),"",INDEX($A$39:$T$201,MATCH($B269,$B$39:$B$201,0),12))</f>
        <v>1</v>
      </c>
      <c r="M269" s="13">
        <f>IF(ISNA(INDEX($A$39:$T$201,MATCH($B269,$B$39:$B$201,0),13)),"",INDEX($A$39:$T$201,MATCH($B269,$B$39:$B$201,0),13))</f>
        <v>0</v>
      </c>
      <c r="N269" s="13">
        <f>IF(ISNA(INDEX($A$39:$T$201,MATCH($B269,$B$39:$B$201,0),14)),"",INDEX($A$39:$T$201,MATCH($B269,$B$39:$B$201,0),14))</f>
        <v>2</v>
      </c>
      <c r="O269" s="13">
        <f>IF(ISNA(INDEX($A$39:$T$201,MATCH($B269,$B$39:$B$201,0),15)),"",INDEX($A$39:$T$201,MATCH($B269,$B$39:$B$201,0),15))</f>
        <v>3</v>
      </c>
      <c r="P269" s="13">
        <f>IF(ISNA(INDEX($A$39:$T$201,MATCH($B269,$B$39:$B$201,0),16)),"",INDEX($A$39:$T$201,MATCH($B269,$B$39:$B$201,0),16))</f>
        <v>5</v>
      </c>
      <c r="Q269" s="20">
        <f>IF(ISNA(INDEX($A$39:$T$201,MATCH($B269,$B$39:$B$201,0),17)),"",INDEX($A$39:$T$201,MATCH($B269,$B$39:$B$201,0),17))</f>
        <v>0</v>
      </c>
      <c r="R269" s="20" t="str">
        <f>IF(ISNA(INDEX($A$39:$T$201,MATCH($B269,$B$39:$B$201,0),18)),"",INDEX($A$39:$T$201,MATCH($B269,$B$39:$B$201,0),18))</f>
        <v>C</v>
      </c>
      <c r="S269" s="20">
        <f>IF(ISNA(INDEX($A$39:$T$201,MATCH($B269,$B$39:$B$201,0),19)),"",INDEX($A$39:$T$201,MATCH($B269,$B$39:$B$201,0),19))</f>
        <v>0</v>
      </c>
      <c r="T269" s="20" t="str">
        <f>IF(ISNA(INDEX($A$39:$T$201,MATCH($B269,$B$39:$B$201,0),20)),"",INDEX($A$39:$T$201,MATCH($B269,$B$39:$B$201,0),20))</f>
        <v>DS</v>
      </c>
      <c r="U269" s="76"/>
      <c r="V269" s="55"/>
      <c r="W269" s="55"/>
      <c r="X269" s="55"/>
      <c r="Y269" s="55"/>
      <c r="Z269" s="55"/>
    </row>
    <row r="270" spans="1:26" ht="28.5" customHeight="1" x14ac:dyDescent="0.25">
      <c r="A270" s="22" t="str">
        <f>IF(ISNA(INDEX($A$39:$T$201,MATCH($B270,$B$39:$B$201,0),1)),"",INDEX($A$39:$T$201,MATCH($B270,$B$39:$B$201,0),1))</f>
        <v>LLM4124</v>
      </c>
      <c r="B270" s="212" t="s">
        <v>243</v>
      </c>
      <c r="C270" s="213"/>
      <c r="D270" s="213"/>
      <c r="E270" s="213"/>
      <c r="F270" s="213"/>
      <c r="G270" s="213"/>
      <c r="H270" s="213"/>
      <c r="I270" s="214"/>
      <c r="J270" s="13">
        <f>IF(ISNA(INDEX($A$39:$T$201,MATCH($B270,$B$39:$B$201,0),10)),"",INDEX($A$39:$T$201,MATCH($B270,$B$39:$B$201,0),10))</f>
        <v>3</v>
      </c>
      <c r="K270" s="13">
        <f>IF(ISNA(INDEX($A$39:$T$201,MATCH($B270,$B$39:$B$201,0),11)),"",INDEX($A$39:$T$201,MATCH($B270,$B$39:$B$201,0),11))</f>
        <v>1</v>
      </c>
      <c r="L270" s="13">
        <f>IF(ISNA(INDEX($A$39:$T$201,MATCH($B270,$B$39:$B$201,0),12)),"",INDEX($A$39:$T$201,MATCH($B270,$B$39:$B$201,0),12))</f>
        <v>2</v>
      </c>
      <c r="M270" s="13">
        <f>IF(ISNA(INDEX($A$39:$T$201,MATCH($B270,$B$39:$B$201,0),13)),"",INDEX($A$39:$T$201,MATCH($B270,$B$39:$B$201,0),13))</f>
        <v>0</v>
      </c>
      <c r="N270" s="13">
        <f>IF(ISNA(INDEX($A$39:$T$201,MATCH($B270,$B$39:$B$201,0),14)),"",INDEX($A$39:$T$201,MATCH($B270,$B$39:$B$201,0),14))</f>
        <v>3</v>
      </c>
      <c r="O270" s="13">
        <f>IF(ISNA(INDEX($A$39:$T$201,MATCH($B270,$B$39:$B$201,0),15)),"",INDEX($A$39:$T$201,MATCH($B270,$B$39:$B$201,0),15))</f>
        <v>2</v>
      </c>
      <c r="P270" s="13">
        <f>IF(ISNA(INDEX($A$39:$T$201,MATCH($B270,$B$39:$B$201,0),16)),"",INDEX($A$39:$T$201,MATCH($B270,$B$39:$B$201,0),16))</f>
        <v>5</v>
      </c>
      <c r="Q270" s="20" t="str">
        <f>IF(ISNA(INDEX($A$39:$T$201,MATCH($B270,$B$39:$B$201,0),17)),"",INDEX($A$39:$T$201,MATCH($B270,$B$39:$B$201,0),17))</f>
        <v>E</v>
      </c>
      <c r="R270" s="20">
        <f>IF(ISNA(INDEX($A$39:$T$201,MATCH($B270,$B$39:$B$201,0),18)),"",INDEX($A$39:$T$201,MATCH($B270,$B$39:$B$201,0),18))</f>
        <v>0</v>
      </c>
      <c r="S270" s="20">
        <f>IF(ISNA(INDEX($A$39:$T$201,MATCH($B270,$B$39:$B$201,0),19)),"",INDEX($A$39:$T$201,MATCH($B270,$B$39:$B$201,0),19))</f>
        <v>0</v>
      </c>
      <c r="T270" s="20" t="str">
        <f>IF(ISNA(INDEX($A$39:$T$201,MATCH($B270,$B$39:$B$201,0),20)),"",INDEX($A$39:$T$201,MATCH($B270,$B$39:$B$201,0),20))</f>
        <v>DS</v>
      </c>
      <c r="U270" s="76"/>
      <c r="V270" s="55"/>
      <c r="W270" s="55"/>
      <c r="X270" s="55"/>
      <c r="Y270" s="55"/>
      <c r="Z270" s="55"/>
    </row>
    <row r="271" spans="1:26" ht="15" x14ac:dyDescent="0.25">
      <c r="A271" s="22" t="str">
        <f>IF(ISNA(INDEX($A$39:$T$201,MATCH($B271,$B$39:$B$201,0),1)),"",INDEX($A$39:$T$201,MATCH($B271,$B$39:$B$201,0),1))</f>
        <v>LLM4127</v>
      </c>
      <c r="B271" s="212" t="s">
        <v>293</v>
      </c>
      <c r="C271" s="213"/>
      <c r="D271" s="213"/>
      <c r="E271" s="213"/>
      <c r="F271" s="213"/>
      <c r="G271" s="213"/>
      <c r="H271" s="213"/>
      <c r="I271" s="214"/>
      <c r="J271" s="13">
        <f>IF(ISNA(INDEX($A$39:$T$201,MATCH($B271,$B$39:$B$201,0),10)),"",INDEX($A$39:$T$201,MATCH($B271,$B$39:$B$201,0),10))</f>
        <v>3</v>
      </c>
      <c r="K271" s="13">
        <f>IF(ISNA(INDEX($A$39:$T$201,MATCH($B271,$B$39:$B$201,0),11)),"",INDEX($A$39:$T$201,MATCH($B271,$B$39:$B$201,0),11))</f>
        <v>1</v>
      </c>
      <c r="L271" s="13">
        <f>IF(ISNA(INDEX($A$39:$T$201,MATCH($B271,$B$39:$B$201,0),12)),"",INDEX($A$39:$T$201,MATCH($B271,$B$39:$B$201,0),12))</f>
        <v>0</v>
      </c>
      <c r="M271" s="13">
        <f>IF(ISNA(INDEX($A$39:$T$201,MATCH($B271,$B$39:$B$201,0),13)),"",INDEX($A$39:$T$201,MATCH($B271,$B$39:$B$201,0),13))</f>
        <v>0</v>
      </c>
      <c r="N271" s="13">
        <f>IF(ISNA(INDEX($A$39:$T$201,MATCH($B271,$B$39:$B$201,0),14)),"",INDEX($A$39:$T$201,MATCH($B271,$B$39:$B$201,0),14))</f>
        <v>1</v>
      </c>
      <c r="O271" s="13">
        <f>IF(ISNA(INDEX($A$39:$T$201,MATCH($B271,$B$39:$B$201,0),15)),"",INDEX($A$39:$T$201,MATCH($B271,$B$39:$B$201,0),15))</f>
        <v>4</v>
      </c>
      <c r="P271" s="13">
        <f>IF(ISNA(INDEX($A$39:$T$201,MATCH($B271,$B$39:$B$201,0),16)),"",INDEX($A$39:$T$201,MATCH($B271,$B$39:$B$201,0),16))</f>
        <v>5</v>
      </c>
      <c r="Q271" s="20">
        <f>IF(ISNA(INDEX($A$39:$T$201,MATCH($B271,$B$39:$B$201,0),17)),"",INDEX($A$39:$T$201,MATCH($B271,$B$39:$B$201,0),17))</f>
        <v>0</v>
      </c>
      <c r="R271" s="20" t="str">
        <f>IF(ISNA(INDEX($A$39:$T$201,MATCH($B271,$B$39:$B$201,0),18)),"",INDEX($A$39:$T$201,MATCH($B271,$B$39:$B$201,0),18))</f>
        <v>C</v>
      </c>
      <c r="S271" s="20">
        <f>IF(ISNA(INDEX($A$39:$T$201,MATCH($B271,$B$39:$B$201,0),19)),"",INDEX($A$39:$T$201,MATCH($B271,$B$39:$B$201,0),19))</f>
        <v>0</v>
      </c>
      <c r="T271" s="20" t="str">
        <f>IF(ISNA(INDEX($A$39:$T$201,MATCH($B271,$B$39:$B$201,0),20)),"",INDEX($A$39:$T$201,MATCH($B271,$B$39:$B$201,0),20))</f>
        <v>DS</v>
      </c>
      <c r="U271" s="76"/>
      <c r="V271" s="55"/>
      <c r="W271" s="55"/>
      <c r="X271" s="55"/>
      <c r="Y271" s="55"/>
      <c r="Z271" s="55"/>
    </row>
    <row r="272" spans="1:26" ht="28.5" customHeight="1" x14ac:dyDescent="0.25">
      <c r="A272" s="22" t="str">
        <f>IF(ISNA(INDEX($A$39:$T$201,MATCH($B272,$B$39:$B$201,0),1)),"",INDEX($A$39:$T$201,MATCH($B272,$B$39:$B$201,0),1))</f>
        <v>LLM4161</v>
      </c>
      <c r="B272" s="212" t="s">
        <v>244</v>
      </c>
      <c r="C272" s="213"/>
      <c r="D272" s="213"/>
      <c r="E272" s="213"/>
      <c r="F272" s="213"/>
      <c r="G272" s="213"/>
      <c r="H272" s="213"/>
      <c r="I272" s="214"/>
      <c r="J272" s="13">
        <f>IF(ISNA(INDEX($A$39:$T$201,MATCH($B272,$B$39:$B$201,0),10)),"",INDEX($A$39:$T$201,MATCH($B272,$B$39:$B$201,0),10))</f>
        <v>5</v>
      </c>
      <c r="K272" s="13">
        <f>IF(ISNA(INDEX($A$39:$T$201,MATCH($B272,$B$39:$B$201,0),11)),"",INDEX($A$39:$T$201,MATCH($B272,$B$39:$B$201,0),11))</f>
        <v>3</v>
      </c>
      <c r="L272" s="13">
        <f>IF(ISNA(INDEX($A$39:$T$201,MATCH($B272,$B$39:$B$201,0),12)),"",INDEX($A$39:$T$201,MATCH($B272,$B$39:$B$201,0),12))</f>
        <v>2</v>
      </c>
      <c r="M272" s="13">
        <f>IF(ISNA(INDEX($A$39:$T$201,MATCH($B272,$B$39:$B$201,0),13)),"",INDEX($A$39:$T$201,MATCH($B272,$B$39:$B$201,0),13))</f>
        <v>0</v>
      </c>
      <c r="N272" s="13">
        <f>IF(ISNA(INDEX($A$39:$T$201,MATCH($B272,$B$39:$B$201,0),14)),"",INDEX($A$39:$T$201,MATCH($B272,$B$39:$B$201,0),14))</f>
        <v>5</v>
      </c>
      <c r="O272" s="13">
        <f>IF(ISNA(INDEX($A$39:$T$201,MATCH($B272,$B$39:$B$201,0),15)),"",INDEX($A$39:$T$201,MATCH($B272,$B$39:$B$201,0),15))</f>
        <v>4</v>
      </c>
      <c r="P272" s="13">
        <f>IF(ISNA(INDEX($A$39:$T$201,MATCH($B272,$B$39:$B$201,0),16)),"",INDEX($A$39:$T$201,MATCH($B272,$B$39:$B$201,0),16))</f>
        <v>9</v>
      </c>
      <c r="Q272" s="20" t="str">
        <f>IF(ISNA(INDEX($A$39:$T$201,MATCH($B272,$B$39:$B$201,0),17)),"",INDEX($A$39:$T$201,MATCH($B272,$B$39:$B$201,0),17))</f>
        <v>E</v>
      </c>
      <c r="R272" s="20">
        <f>IF(ISNA(INDEX($A$39:$T$201,MATCH($B272,$B$39:$B$201,0),18)),"",INDEX($A$39:$T$201,MATCH($B272,$B$39:$B$201,0),18))</f>
        <v>0</v>
      </c>
      <c r="S272" s="20">
        <f>IF(ISNA(INDEX($A$39:$T$201,MATCH($B272,$B$39:$B$201,0),19)),"",INDEX($A$39:$T$201,MATCH($B272,$B$39:$B$201,0),19))</f>
        <v>0</v>
      </c>
      <c r="T272" s="20" t="str">
        <f>IF(ISNA(INDEX($A$39:$T$201,MATCH($B272,$B$39:$B$201,0),20)),"",INDEX($A$39:$T$201,MATCH($B272,$B$39:$B$201,0),20))</f>
        <v>DS</v>
      </c>
      <c r="U272" s="76"/>
      <c r="V272" s="55"/>
      <c r="W272" s="55"/>
      <c r="X272" s="55"/>
      <c r="Y272" s="55"/>
      <c r="Z272" s="55"/>
    </row>
    <row r="273" spans="1:26" ht="15" x14ac:dyDescent="0.25">
      <c r="A273" s="22" t="str">
        <f>IF(ISNA(INDEX($A$39:$T$201,MATCH($B273,$B$39:$B$201,0),1)),"",INDEX($A$39:$T$201,MATCH($B273,$B$39:$B$201,0),1))</f>
        <v>LLX4104</v>
      </c>
      <c r="B273" s="212" t="s">
        <v>248</v>
      </c>
      <c r="C273" s="213"/>
      <c r="D273" s="213"/>
      <c r="E273" s="213"/>
      <c r="F273" s="213"/>
      <c r="G273" s="213"/>
      <c r="H273" s="213"/>
      <c r="I273" s="214"/>
      <c r="J273" s="13">
        <f>IF(ISNA(INDEX($A$39:$T$201,MATCH($B273,$B$39:$B$201,0),10)),"",INDEX($A$39:$T$201,MATCH($B273,$B$39:$B$201,0),10))</f>
        <v>4</v>
      </c>
      <c r="K273" s="13">
        <f>IF(ISNA(INDEX($A$39:$T$201,MATCH($B273,$B$39:$B$201,0),11)),"",INDEX($A$39:$T$201,MATCH($B273,$B$39:$B$201,0),11))</f>
        <v>2</v>
      </c>
      <c r="L273" s="13">
        <f>IF(ISNA(INDEX($A$39:$T$201,MATCH($B273,$B$39:$B$201,0),12)),"",INDEX($A$39:$T$201,MATCH($B273,$B$39:$B$201,0),12))</f>
        <v>1</v>
      </c>
      <c r="M273" s="13">
        <f>IF(ISNA(INDEX($A$39:$T$201,MATCH($B273,$B$39:$B$201,0),13)),"",INDEX($A$39:$T$201,MATCH($B273,$B$39:$B$201,0),13))</f>
        <v>0</v>
      </c>
      <c r="N273" s="13">
        <f>IF(ISNA(INDEX($A$39:$T$201,MATCH($B273,$B$39:$B$201,0),14)),"",INDEX($A$39:$T$201,MATCH($B273,$B$39:$B$201,0),14))</f>
        <v>3</v>
      </c>
      <c r="O273" s="13">
        <f>IF(ISNA(INDEX($A$39:$T$201,MATCH($B273,$B$39:$B$201,0),15)),"",INDEX($A$39:$T$201,MATCH($B273,$B$39:$B$201,0),15))</f>
        <v>4</v>
      </c>
      <c r="P273" s="13">
        <f>IF(ISNA(INDEX($A$39:$T$201,MATCH($B273,$B$39:$B$201,0),16)),"",INDEX($A$39:$T$201,MATCH($B273,$B$39:$B$201,0),16))</f>
        <v>7</v>
      </c>
      <c r="Q273" s="20">
        <f>IF(ISNA(INDEX($A$39:$T$201,MATCH($B273,$B$39:$B$201,0),17)),"",INDEX($A$39:$T$201,MATCH($B273,$B$39:$B$201,0),17))</f>
        <v>0</v>
      </c>
      <c r="R273" s="20" t="str">
        <f>IF(ISNA(INDEX($A$39:$T$201,MATCH($B273,$B$39:$B$201,0),18)),"",INDEX($A$39:$T$201,MATCH($B273,$B$39:$B$201,0),18))</f>
        <v>C</v>
      </c>
      <c r="S273" s="20">
        <f>IF(ISNA(INDEX($A$39:$T$201,MATCH($B273,$B$39:$B$201,0),19)),"",INDEX($A$39:$T$201,MATCH($B273,$B$39:$B$201,0),19))</f>
        <v>0</v>
      </c>
      <c r="T273" s="20" t="str">
        <f>IF(ISNA(INDEX($A$39:$T$201,MATCH($B273,$B$39:$B$201,0),20)),"",INDEX($A$39:$T$201,MATCH($B273,$B$39:$B$201,0),20))</f>
        <v>DS</v>
      </c>
      <c r="U273" s="76"/>
      <c r="V273" s="55"/>
      <c r="W273" s="55"/>
      <c r="X273" s="55"/>
      <c r="Y273" s="55"/>
      <c r="Z273" s="55"/>
    </row>
    <row r="274" spans="1:26" s="34" customFormat="1" ht="15" x14ac:dyDescent="0.25">
      <c r="A274" s="22" t="str">
        <f>IF(ISNA(INDEX($A$39:$T$201,MATCH($B274,$B$39:$B$201,0),1)),"",INDEX($A$39:$T$201,MATCH($B274,$B$39:$B$201,0),1))</f>
        <v>LLY4024</v>
      </c>
      <c r="B274" s="212" t="s">
        <v>247</v>
      </c>
      <c r="C274" s="213"/>
      <c r="D274" s="213"/>
      <c r="E274" s="213"/>
      <c r="F274" s="213"/>
      <c r="G274" s="213"/>
      <c r="H274" s="213"/>
      <c r="I274" s="214"/>
      <c r="J274" s="13">
        <f>IF(ISNA(INDEX($A$39:$T$201,MATCH($B274,$B$39:$B$201,0),10)),"",INDEX($A$39:$T$201,MATCH($B274,$B$39:$B$201,0),10))</f>
        <v>3</v>
      </c>
      <c r="K274" s="13">
        <f>IF(ISNA(INDEX($A$39:$T$201,MATCH($B274,$B$39:$B$201,0),11)),"",INDEX($A$39:$T$201,MATCH($B274,$B$39:$B$201,0),11))</f>
        <v>0</v>
      </c>
      <c r="L274" s="13">
        <f>IF(ISNA(INDEX($A$39:$T$201,MATCH($B274,$B$39:$B$201,0),12)),"",INDEX($A$39:$T$201,MATCH($B274,$B$39:$B$201,0),12))</f>
        <v>0</v>
      </c>
      <c r="M274" s="13">
        <f>IF(ISNA(INDEX($A$39:$T$201,MATCH($B274,$B$39:$B$201,0),13)),"",INDEX($A$39:$T$201,MATCH($B274,$B$39:$B$201,0),13))</f>
        <v>2</v>
      </c>
      <c r="N274" s="13">
        <f>IF(ISNA(INDEX($A$39:$T$201,MATCH($B274,$B$39:$B$201,0),14)),"",INDEX($A$39:$T$201,MATCH($B274,$B$39:$B$201,0),14))</f>
        <v>2</v>
      </c>
      <c r="O274" s="13">
        <f>IF(ISNA(INDEX($A$39:$T$201,MATCH($B274,$B$39:$B$201,0),15)),"",INDEX($A$39:$T$201,MATCH($B274,$B$39:$B$201,0),15))</f>
        <v>3</v>
      </c>
      <c r="P274" s="13">
        <f>IF(ISNA(INDEX($A$39:$T$201,MATCH($B274,$B$39:$B$201,0),16)),"",INDEX($A$39:$T$201,MATCH($B274,$B$39:$B$201,0),16))</f>
        <v>5</v>
      </c>
      <c r="Q274" s="20">
        <f>IF(ISNA(INDEX($A$39:$T$201,MATCH($B274,$B$39:$B$201,0),17)),"",INDEX($A$39:$T$201,MATCH($B274,$B$39:$B$201,0),17))</f>
        <v>0</v>
      </c>
      <c r="R274" s="20" t="str">
        <f>IF(ISNA(INDEX($A$39:$T$201,MATCH($B274,$B$39:$B$201,0),18)),"",INDEX($A$39:$T$201,MATCH($B274,$B$39:$B$201,0),18))</f>
        <v>C</v>
      </c>
      <c r="S274" s="20">
        <f>IF(ISNA(INDEX($A$39:$T$201,MATCH($B274,$B$39:$B$201,0),19)),"",INDEX($A$39:$T$201,MATCH($B274,$B$39:$B$201,0),19))</f>
        <v>0</v>
      </c>
      <c r="T274" s="20" t="str">
        <f>IF(ISNA(INDEX($A$39:$T$201,MATCH($B274,$B$39:$B$201,0),20)),"",INDEX($A$39:$T$201,MATCH($B274,$B$39:$B$201,0),20))</f>
        <v>DS</v>
      </c>
      <c r="U274" s="76"/>
      <c r="V274" s="55"/>
      <c r="W274" s="55"/>
      <c r="X274" s="55"/>
      <c r="Y274" s="55"/>
      <c r="Z274" s="55"/>
    </row>
    <row r="275" spans="1:26" s="115" customFormat="1" ht="28.5" customHeight="1" x14ac:dyDescent="0.25">
      <c r="A275" s="22" t="str">
        <f>IF(ISNA(INDEX($A$39:$T$201,MATCH($B275,$B$39:$B$201,0),1)),"",INDEX($A$39:$T$201,MATCH($B275,$B$39:$B$201,0),1))</f>
        <v>LLT4210</v>
      </c>
      <c r="B275" s="212" t="s">
        <v>294</v>
      </c>
      <c r="C275" s="213"/>
      <c r="D275" s="213"/>
      <c r="E275" s="213"/>
      <c r="F275" s="213"/>
      <c r="G275" s="213"/>
      <c r="H275" s="213"/>
      <c r="I275" s="214"/>
      <c r="J275" s="13">
        <f>IF(ISNA(INDEX($A$39:$T$201,MATCH($B275,$B$39:$B$201,0),10)),"",INDEX($A$39:$T$201,MATCH($B275,$B$39:$B$201,0),10))</f>
        <v>4</v>
      </c>
      <c r="K275" s="13">
        <f>IF(ISNA(INDEX($A$39:$T$201,MATCH($B275,$B$39:$B$201,0),11)),"",INDEX($A$39:$T$201,MATCH($B275,$B$39:$B$201,0),11))</f>
        <v>2</v>
      </c>
      <c r="L275" s="13">
        <f>IF(ISNA(INDEX($A$39:$T$201,MATCH($B275,$B$39:$B$201,0),12)),"",INDEX($A$39:$T$201,MATCH($B275,$B$39:$B$201,0),12))</f>
        <v>2</v>
      </c>
      <c r="M275" s="13">
        <f>IF(ISNA(INDEX($A$39:$T$201,MATCH($B275,$B$39:$B$201,0),13)),"",INDEX($A$39:$T$201,MATCH($B275,$B$39:$B$201,0),13))</f>
        <v>0</v>
      </c>
      <c r="N275" s="13">
        <f>IF(ISNA(INDEX($A$39:$T$201,MATCH($B275,$B$39:$B$201,0),14)),"",INDEX($A$39:$T$201,MATCH($B275,$B$39:$B$201,0),14))</f>
        <v>4</v>
      </c>
      <c r="O275" s="13">
        <f>IF(ISNA(INDEX($A$39:$T$201,MATCH($B275,$B$39:$B$201,0),15)),"",INDEX($A$39:$T$201,MATCH($B275,$B$39:$B$201,0),15))</f>
        <v>3</v>
      </c>
      <c r="P275" s="13">
        <f>IF(ISNA(INDEX($A$39:$T$201,MATCH($B275,$B$39:$B$201,0),16)),"",INDEX($A$39:$T$201,MATCH($B275,$B$39:$B$201,0),16))</f>
        <v>7</v>
      </c>
      <c r="Q275" s="20" t="str">
        <f>IF(ISNA(INDEX($A$39:$T$201,MATCH($B275,$B$39:$B$201,0),17)),"",INDEX($A$39:$T$201,MATCH($B275,$B$39:$B$201,0),17))</f>
        <v>E</v>
      </c>
      <c r="R275" s="20">
        <f>IF(ISNA(INDEX($A$39:$T$201,MATCH($B275,$B$39:$B$201,0),18)),"",INDEX($A$39:$T$201,MATCH($B275,$B$39:$B$201,0),18))</f>
        <v>0</v>
      </c>
      <c r="S275" s="20">
        <f>IF(ISNA(INDEX($A$39:$T$201,MATCH($B275,$B$39:$B$201,0),19)),"",INDEX($A$39:$T$201,MATCH($B275,$B$39:$B$201,0),19))</f>
        <v>0</v>
      </c>
      <c r="T275" s="20" t="str">
        <f>IF(ISNA(INDEX($A$39:$T$201,MATCH($B275,$B$39:$B$201,0),20)),"",INDEX($A$39:$T$201,MATCH($B275,$B$39:$B$201,0),20))</f>
        <v>DS</v>
      </c>
      <c r="U275" s="76"/>
      <c r="V275" s="55"/>
      <c r="W275" s="55"/>
      <c r="X275" s="55"/>
      <c r="Y275" s="55"/>
      <c r="Z275" s="55"/>
    </row>
    <row r="276" spans="1:26" s="115" customFormat="1" ht="14.45" customHeight="1" x14ac:dyDescent="0.25">
      <c r="A276" s="22" t="str">
        <f>IF(ISNA(INDEX($A$39:$T$201,MATCH($B276,$B$39:$B$201,0),1)),"",INDEX($A$39:$T$201,MATCH($B276,$B$39:$B$201,0),1))</f>
        <v>LLT4211</v>
      </c>
      <c r="B276" s="212" t="s">
        <v>280</v>
      </c>
      <c r="C276" s="213"/>
      <c r="D276" s="213"/>
      <c r="E276" s="213"/>
      <c r="F276" s="213"/>
      <c r="G276" s="213"/>
      <c r="H276" s="213"/>
      <c r="I276" s="214"/>
      <c r="J276" s="13">
        <f>IF(ISNA(INDEX($A$39:$T$201,MATCH($B276,$B$39:$B$201,0),10)),"",INDEX($A$39:$T$201,MATCH($B276,$B$39:$B$201,0),10))</f>
        <v>4</v>
      </c>
      <c r="K276" s="13">
        <f>IF(ISNA(INDEX($A$39:$T$201,MATCH($B276,$B$39:$B$201,0),11)),"",INDEX($A$39:$T$201,MATCH($B276,$B$39:$B$201,0),11))</f>
        <v>1</v>
      </c>
      <c r="L276" s="13">
        <f>IF(ISNA(INDEX($A$39:$T$201,MATCH($B276,$B$39:$B$201,0),12)),"",INDEX($A$39:$T$201,MATCH($B276,$B$39:$B$201,0),12))</f>
        <v>1</v>
      </c>
      <c r="M276" s="13">
        <f>IF(ISNA(INDEX($A$39:$T$201,MATCH($B276,$B$39:$B$201,0),13)),"",INDEX($A$39:$T$201,MATCH($B276,$B$39:$B$201,0),13))</f>
        <v>0</v>
      </c>
      <c r="N276" s="13">
        <f>IF(ISNA(INDEX($A$39:$T$201,MATCH($B276,$B$39:$B$201,0),14)),"",INDEX($A$39:$T$201,MATCH($B276,$B$39:$B$201,0),14))</f>
        <v>2</v>
      </c>
      <c r="O276" s="13">
        <f>IF(ISNA(INDEX($A$39:$T$201,MATCH($B276,$B$39:$B$201,0),15)),"",INDEX($A$39:$T$201,MATCH($B276,$B$39:$B$201,0),15))</f>
        <v>5</v>
      </c>
      <c r="P276" s="13">
        <f>IF(ISNA(INDEX($A$39:$T$201,MATCH($B276,$B$39:$B$201,0),16)),"",INDEX($A$39:$T$201,MATCH($B276,$B$39:$B$201,0),16))</f>
        <v>7</v>
      </c>
      <c r="Q276" s="20" t="str">
        <f>IF(ISNA(INDEX($A$39:$T$201,MATCH($B276,$B$39:$B$201,0),17)),"",INDEX($A$39:$T$201,MATCH($B276,$B$39:$B$201,0),17))</f>
        <v>E</v>
      </c>
      <c r="R276" s="20">
        <f>IF(ISNA(INDEX($A$39:$T$201,MATCH($B276,$B$39:$B$201,0),18)),"",INDEX($A$39:$T$201,MATCH($B276,$B$39:$B$201,0),18))</f>
        <v>0</v>
      </c>
      <c r="S276" s="20">
        <f>IF(ISNA(INDEX($A$39:$T$201,MATCH($B276,$B$39:$B$201,0),19)),"",INDEX($A$39:$T$201,MATCH($B276,$B$39:$B$201,0),19))</f>
        <v>0</v>
      </c>
      <c r="T276" s="20" t="str">
        <f>IF(ISNA(INDEX($A$39:$T$201,MATCH($B276,$B$39:$B$201,0),20)),"",INDEX($A$39:$T$201,MATCH($B276,$B$39:$B$201,0),20))</f>
        <v>DS</v>
      </c>
      <c r="U276" s="76"/>
      <c r="V276" s="55"/>
      <c r="W276" s="55"/>
      <c r="X276" s="55"/>
      <c r="Y276" s="55"/>
      <c r="Z276" s="55"/>
    </row>
    <row r="277" spans="1:26" s="119" customFormat="1" ht="14.45" customHeight="1" x14ac:dyDescent="0.25">
      <c r="A277" s="22" t="str">
        <f>IF(ISNA(INDEX($A$39:$T$201,MATCH($B277,$B$39:$B$201,0),1)),"",INDEX($A$39:$T$201,MATCH($B277,$B$39:$B$201,0),1))</f>
        <v>LLT4212</v>
      </c>
      <c r="B277" s="212" t="s">
        <v>292</v>
      </c>
      <c r="C277" s="213"/>
      <c r="D277" s="213"/>
      <c r="E277" s="213"/>
      <c r="F277" s="213"/>
      <c r="G277" s="213"/>
      <c r="H277" s="213"/>
      <c r="I277" s="214"/>
      <c r="J277" s="13">
        <f>IF(ISNA(INDEX($A$39:$T$201,MATCH($B277,$B$39:$B$201,0),10)),"",INDEX($A$39:$T$201,MATCH($B277,$B$39:$B$201,0),10))</f>
        <v>3</v>
      </c>
      <c r="K277" s="13">
        <f>IF(ISNA(INDEX($A$39:$T$201,MATCH($B277,$B$39:$B$201,0),11)),"",INDEX($A$39:$T$201,MATCH($B277,$B$39:$B$201,0),11))</f>
        <v>1</v>
      </c>
      <c r="L277" s="13">
        <f>IF(ISNA(INDEX($A$39:$T$201,MATCH($B277,$B$39:$B$201,0),12)),"",INDEX($A$39:$T$201,MATCH($B277,$B$39:$B$201,0),12))</f>
        <v>1</v>
      </c>
      <c r="M277" s="13">
        <f>IF(ISNA(INDEX($A$39:$T$201,MATCH($B277,$B$39:$B$201,0),13)),"",INDEX($A$39:$T$201,MATCH($B277,$B$39:$B$201,0),13))</f>
        <v>0</v>
      </c>
      <c r="N277" s="13">
        <f>IF(ISNA(INDEX($A$39:$T$201,MATCH($B277,$B$39:$B$201,0),14)),"",INDEX($A$39:$T$201,MATCH($B277,$B$39:$B$201,0),14))</f>
        <v>2</v>
      </c>
      <c r="O277" s="13">
        <f>IF(ISNA(INDEX($A$39:$T$201,MATCH($B277,$B$39:$B$201,0),15)),"",INDEX($A$39:$T$201,MATCH($B277,$B$39:$B$201,0),15))</f>
        <v>3</v>
      </c>
      <c r="P277" s="13">
        <f>IF(ISNA(INDEX($A$39:$T$201,MATCH($B277,$B$39:$B$201,0),16)),"",INDEX($A$39:$T$201,MATCH($B277,$B$39:$B$201,0),16))</f>
        <v>5</v>
      </c>
      <c r="Q277" s="20" t="str">
        <f>IF(ISNA(INDEX($A$39:$T$201,MATCH($B277,$B$39:$B$201,0),17)),"",INDEX($A$39:$T$201,MATCH($B277,$B$39:$B$201,0),17))</f>
        <v>E</v>
      </c>
      <c r="R277" s="20">
        <f>IF(ISNA(INDEX($A$39:$T$201,MATCH($B277,$B$39:$B$201,0),18)),"",INDEX($A$39:$T$201,MATCH($B277,$B$39:$B$201,0),18))</f>
        <v>0</v>
      </c>
      <c r="S277" s="20">
        <f>IF(ISNA(INDEX($A$39:$T$201,MATCH($B277,$B$39:$B$201,0),19)),"",INDEX($A$39:$T$201,MATCH($B277,$B$39:$B$201,0),19))</f>
        <v>0</v>
      </c>
      <c r="T277" s="20" t="str">
        <f>IF(ISNA(INDEX($A$39:$T$201,MATCH($B277,$B$39:$B$201,0),20)),"",INDEX($A$39:$T$201,MATCH($B277,$B$39:$B$201,0),20))</f>
        <v>DS</v>
      </c>
      <c r="U277" s="76"/>
      <c r="V277" s="55"/>
      <c r="W277" s="55"/>
      <c r="X277" s="55"/>
      <c r="Y277" s="55"/>
      <c r="Z277" s="55"/>
    </row>
    <row r="278" spans="1:26" s="119" customFormat="1" ht="28.5" customHeight="1" x14ac:dyDescent="0.25">
      <c r="A278" s="22" t="str">
        <f>IF(ISNA(INDEX($A$39:$T$201,MATCH($B278,$B$39:$B$201,0),1)),"",INDEX($A$39:$T$201,MATCH($B278,$B$39:$B$201,0),1))</f>
        <v>LLM5124</v>
      </c>
      <c r="B278" s="212" t="s">
        <v>249</v>
      </c>
      <c r="C278" s="213"/>
      <c r="D278" s="213"/>
      <c r="E278" s="213"/>
      <c r="F278" s="213"/>
      <c r="G278" s="213"/>
      <c r="H278" s="213"/>
      <c r="I278" s="214"/>
      <c r="J278" s="13">
        <f>IF(ISNA(INDEX($A$39:$T$201,MATCH($B278,$B$39:$B$201,0),10)),"",INDEX($A$39:$T$201,MATCH($B278,$B$39:$B$201,0),10))</f>
        <v>6</v>
      </c>
      <c r="K278" s="13">
        <f>IF(ISNA(INDEX($A$39:$T$201,MATCH($B278,$B$39:$B$201,0),11)),"",INDEX($A$39:$T$201,MATCH($B278,$B$39:$B$201,0),11))</f>
        <v>3</v>
      </c>
      <c r="L278" s="13">
        <f>IF(ISNA(INDEX($A$39:$T$201,MATCH($B278,$B$39:$B$201,0),12)),"",INDEX($A$39:$T$201,MATCH($B278,$B$39:$B$201,0),12))</f>
        <v>2</v>
      </c>
      <c r="M278" s="13">
        <f>IF(ISNA(INDEX($A$39:$T$201,MATCH($B278,$B$39:$B$201,0),13)),"",INDEX($A$39:$T$201,MATCH($B278,$B$39:$B$201,0),13))</f>
        <v>0</v>
      </c>
      <c r="N278" s="13">
        <f>IF(ISNA(INDEX($A$39:$T$201,MATCH($B278,$B$39:$B$201,0),14)),"",INDEX($A$39:$T$201,MATCH($B278,$B$39:$B$201,0),14))</f>
        <v>5</v>
      </c>
      <c r="O278" s="13">
        <f>IF(ISNA(INDEX($A$39:$T$201,MATCH($B278,$B$39:$B$201,0),15)),"",INDEX($A$39:$T$201,MATCH($B278,$B$39:$B$201,0),15))</f>
        <v>6</v>
      </c>
      <c r="P278" s="13">
        <f>IF(ISNA(INDEX($A$39:$T$201,MATCH($B278,$B$39:$B$201,0),16)),"",INDEX($A$39:$T$201,MATCH($B278,$B$39:$B$201,0),16))</f>
        <v>11</v>
      </c>
      <c r="Q278" s="20" t="str">
        <f>IF(ISNA(INDEX($A$39:$T$201,MATCH($B278,$B$39:$B$201,0),17)),"",INDEX($A$39:$T$201,MATCH($B278,$B$39:$B$201,0),17))</f>
        <v>E</v>
      </c>
      <c r="R278" s="20">
        <f>IF(ISNA(INDEX($A$39:$T$201,MATCH($B278,$B$39:$B$201,0),18)),"",INDEX($A$39:$T$201,MATCH($B278,$B$39:$B$201,0),18))</f>
        <v>0</v>
      </c>
      <c r="S278" s="20">
        <f>IF(ISNA(INDEX($A$39:$T$201,MATCH($B278,$B$39:$B$201,0),19)),"",INDEX($A$39:$T$201,MATCH($B278,$B$39:$B$201,0),19))</f>
        <v>0</v>
      </c>
      <c r="T278" s="20" t="str">
        <f>IF(ISNA(INDEX($A$39:$T$201,MATCH($B278,$B$39:$B$201,0),20)),"",INDEX($A$39:$T$201,MATCH($B278,$B$39:$B$201,0),20))</f>
        <v>DS</v>
      </c>
      <c r="U278" s="76"/>
      <c r="V278" s="55"/>
      <c r="W278" s="55"/>
      <c r="X278" s="55"/>
      <c r="Y278" s="55"/>
      <c r="Z278" s="55"/>
    </row>
    <row r="279" spans="1:26" s="119" customFormat="1" ht="29.1" customHeight="1" x14ac:dyDescent="0.25">
      <c r="A279" s="22" t="str">
        <f>IF(ISNA(INDEX($A$39:$T$201,MATCH($B279,$B$39:$B$201,0),1)),"",INDEX($A$39:$T$201,MATCH($B279,$B$39:$B$201,0),1))</f>
        <v>LLM5161</v>
      </c>
      <c r="B279" s="212" t="s">
        <v>250</v>
      </c>
      <c r="C279" s="213"/>
      <c r="D279" s="213"/>
      <c r="E279" s="213"/>
      <c r="F279" s="213"/>
      <c r="G279" s="213"/>
      <c r="H279" s="213"/>
      <c r="I279" s="214"/>
      <c r="J279" s="13">
        <f>IF(ISNA(INDEX($A$39:$T$201,MATCH($B279,$B$39:$B$201,0),10)),"",INDEX($A$39:$T$201,MATCH($B279,$B$39:$B$201,0),10))</f>
        <v>5</v>
      </c>
      <c r="K279" s="13">
        <f>IF(ISNA(INDEX($A$39:$T$201,MATCH($B279,$B$39:$B$201,0),11)),"",INDEX($A$39:$T$201,MATCH($B279,$B$39:$B$201,0),11))</f>
        <v>2</v>
      </c>
      <c r="L279" s="13">
        <f>IF(ISNA(INDEX($A$39:$T$201,MATCH($B279,$B$39:$B$201,0),12)),"",INDEX($A$39:$T$201,MATCH($B279,$B$39:$B$201,0),12))</f>
        <v>2</v>
      </c>
      <c r="M279" s="13"/>
      <c r="N279" s="13"/>
      <c r="O279" s="13">
        <f>IF(ISNA(INDEX($A$39:$T$201,MATCH($B279,$B$39:$B$201,0),15)),"",INDEX($A$39:$T$201,MATCH($B279,$B$39:$B$201,0),15))</f>
        <v>5</v>
      </c>
      <c r="P279" s="13">
        <f>IF(ISNA(INDEX($A$39:$T$201,MATCH($B279,$B$39:$B$201,0),16)),"",INDEX($A$39:$T$201,MATCH($B279,$B$39:$B$201,0),16))</f>
        <v>9</v>
      </c>
      <c r="Q279" s="20" t="str">
        <f>IF(ISNA(INDEX($A$39:$T$201,MATCH($B279,$B$39:$B$201,0),17)),"",INDEX($A$39:$T$201,MATCH($B279,$B$39:$B$201,0),17))</f>
        <v>E</v>
      </c>
      <c r="R279" s="20">
        <f>IF(ISNA(INDEX($A$39:$T$201,MATCH($B279,$B$39:$B$201,0),18)),"",INDEX($A$39:$T$201,MATCH($B279,$B$39:$B$201,0),18))</f>
        <v>0</v>
      </c>
      <c r="S279" s="20">
        <f>IF(ISNA(INDEX($A$39:$T$201,MATCH($B279,$B$39:$B$201,0),19)),"",INDEX($A$39:$T$201,MATCH($B279,$B$39:$B$201,0),19))</f>
        <v>0</v>
      </c>
      <c r="T279" s="20" t="str">
        <f>IF(ISNA(INDEX($A$39:$T$201,MATCH($B279,$B$39:$B$201,0),20)),"",INDEX($A$39:$T$201,MATCH($B279,$B$39:$B$201,0),20))</f>
        <v>DS</v>
      </c>
      <c r="U279" s="76"/>
      <c r="V279" s="55"/>
      <c r="W279" s="55"/>
      <c r="X279" s="55"/>
      <c r="Y279" s="55"/>
      <c r="Z279" s="55"/>
    </row>
    <row r="280" spans="1:26" s="34" customFormat="1" ht="15" x14ac:dyDescent="0.25">
      <c r="A280" s="22" t="str">
        <f>IF(ISNA(INDEX($A$39:$T$201,MATCH($B280,$B$39:$B$201,0),1)),"",INDEX($A$39:$T$201,MATCH($B280,$B$39:$B$201,0),1))</f>
        <v>LLX5104</v>
      </c>
      <c r="B280" s="212" t="s">
        <v>252</v>
      </c>
      <c r="C280" s="213"/>
      <c r="D280" s="213"/>
      <c r="E280" s="213"/>
      <c r="F280" s="213"/>
      <c r="G280" s="213"/>
      <c r="H280" s="213"/>
      <c r="I280" s="214"/>
      <c r="J280" s="13">
        <f>IF(ISNA(INDEX($A$39:$T$201,MATCH($B280,$B$39:$B$201,0),10)),"",INDEX($A$39:$T$201,MATCH($B280,$B$39:$B$201,0),10))</f>
        <v>4</v>
      </c>
      <c r="K280" s="13">
        <f>IF(ISNA(INDEX($A$39:$T$201,MATCH($B280,$B$39:$B$201,0),11)),"",INDEX($A$39:$T$201,MATCH($B280,$B$39:$B$201,0),11))</f>
        <v>2</v>
      </c>
      <c r="L280" s="13">
        <f>IF(ISNA(INDEX($A$39:$T$201,MATCH($B280,$B$39:$B$201,0),12)),"",INDEX($A$39:$T$201,MATCH($B280,$B$39:$B$201,0),12))</f>
        <v>2</v>
      </c>
      <c r="M280" s="13">
        <f>IF(ISNA(INDEX($A$39:$T$201,MATCH($B280,$B$39:$B$201,0),13)),"",INDEX($A$39:$T$201,MATCH($B280,$B$39:$B$201,0),13))</f>
        <v>0</v>
      </c>
      <c r="N280" s="13">
        <f>IF(ISNA(INDEX($A$39:$T$201,MATCH($B280,$B$39:$B$201,0),14)),"",INDEX($A$39:$T$201,MATCH($B280,$B$39:$B$201,0),14))</f>
        <v>4</v>
      </c>
      <c r="O280" s="13">
        <f>IF(ISNA(INDEX($A$39:$T$201,MATCH($B280,$B$39:$B$201,0),15)),"",INDEX($A$39:$T$201,MATCH($B280,$B$39:$B$201,0),15))</f>
        <v>3</v>
      </c>
      <c r="P280" s="13">
        <f>IF(ISNA(INDEX($A$39:$T$201,MATCH($B280,$B$39:$B$201,0),16)),"",INDEX($A$39:$T$201,MATCH($B280,$B$39:$B$201,0),16))</f>
        <v>7</v>
      </c>
      <c r="Q280" s="20">
        <f>IF(ISNA(INDEX($A$39:$T$201,MATCH($B280,$B$39:$B$201,0),17)),"",INDEX($A$39:$T$201,MATCH($B280,$B$39:$B$201,0),17))</f>
        <v>0</v>
      </c>
      <c r="R280" s="20" t="str">
        <f>IF(ISNA(INDEX($A$39:$T$201,MATCH($B280,$B$39:$B$201,0),18)),"",INDEX($A$39:$T$201,MATCH($B280,$B$39:$B$201,0),18))</f>
        <v>C</v>
      </c>
      <c r="S280" s="20">
        <f>IF(ISNA(INDEX($A$39:$T$201,MATCH($B280,$B$39:$B$201,0),19)),"",INDEX($A$39:$T$201,MATCH($B280,$B$39:$B$201,0),19))</f>
        <v>0</v>
      </c>
      <c r="T280" s="20" t="str">
        <f>IF(ISNA(INDEX($A$39:$T$201,MATCH($B280,$B$39:$B$201,0),20)),"",INDEX($A$39:$T$201,MATCH($B280,$B$39:$B$201,0),20))</f>
        <v>DS</v>
      </c>
      <c r="U280" s="76"/>
      <c r="V280" s="55"/>
      <c r="W280" s="55"/>
      <c r="X280" s="55"/>
      <c r="Y280" s="55"/>
      <c r="Z280" s="55"/>
    </row>
    <row r="281" spans="1:26" s="34" customFormat="1" ht="15" x14ac:dyDescent="0.25">
      <c r="A281" s="22" t="str">
        <f>IF(ISNA(INDEX($A$39:$T$201,MATCH($B281,$B$39:$B$201,0),1)),"",INDEX($A$39:$T$201,MATCH($B281,$B$39:$B$201,0),1))</f>
        <v>LLT5213</v>
      </c>
      <c r="B281" s="212" t="s">
        <v>281</v>
      </c>
      <c r="C281" s="213"/>
      <c r="D281" s="213"/>
      <c r="E281" s="213"/>
      <c r="F281" s="213"/>
      <c r="G281" s="213"/>
      <c r="H281" s="213"/>
      <c r="I281" s="214"/>
      <c r="J281" s="13">
        <f>IF(ISNA(INDEX($A$39:$T$201,MATCH($B281,$B$39:$B$201,0),10)),"",INDEX($A$39:$T$201,MATCH($B281,$B$39:$B$201,0),10))</f>
        <v>4</v>
      </c>
      <c r="K281" s="13">
        <f>IF(ISNA(INDEX($A$39:$T$201,MATCH($B281,$B$39:$B$201,0),11)),"",INDEX($A$39:$T$201,MATCH($B281,$B$39:$B$201,0),11))</f>
        <v>2</v>
      </c>
      <c r="L281" s="13">
        <f>IF(ISNA(INDEX($A$39:$T$201,MATCH($B281,$B$39:$B$201,0),12)),"",INDEX($A$39:$T$201,MATCH($B281,$B$39:$B$201,0),12))</f>
        <v>1</v>
      </c>
      <c r="M281" s="13">
        <f>IF(ISNA(INDEX($A$39:$T$201,MATCH($B281,$B$39:$B$201,0),13)),"",INDEX($A$39:$T$201,MATCH($B281,$B$39:$B$201,0),13))</f>
        <v>0</v>
      </c>
      <c r="N281" s="13">
        <f>IF(ISNA(INDEX($A$39:$T$201,MATCH($B281,$B$39:$B$201,0),14)),"",INDEX($A$39:$T$201,MATCH($B281,$B$39:$B$201,0),14))</f>
        <v>3</v>
      </c>
      <c r="O281" s="13">
        <f>IF(ISNA(INDEX($A$39:$T$201,MATCH($B281,$B$39:$B$201,0),15)),"",INDEX($A$39:$T$201,MATCH($B281,$B$39:$B$201,0),15))</f>
        <v>4</v>
      </c>
      <c r="P281" s="13">
        <f>IF(ISNA(INDEX($A$39:$T$201,MATCH($B281,$B$39:$B$201,0),16)),"",INDEX($A$39:$T$201,MATCH($B281,$B$39:$B$201,0),16))</f>
        <v>7</v>
      </c>
      <c r="Q281" s="20" t="str">
        <f>IF(ISNA(INDEX($A$39:$T$201,MATCH($B281,$B$39:$B$201,0),17)),"",INDEX($A$39:$T$201,MATCH($B281,$B$39:$B$201,0),17))</f>
        <v>E</v>
      </c>
      <c r="R281" s="20">
        <f>IF(ISNA(INDEX($A$39:$T$201,MATCH($B281,$B$39:$B$201,0),18)),"",INDEX($A$39:$T$201,MATCH($B281,$B$39:$B$201,0),18))</f>
        <v>0</v>
      </c>
      <c r="S281" s="20">
        <f>IF(ISNA(INDEX($A$39:$T$201,MATCH($B281,$B$39:$B$201,0),19)),"",INDEX($A$39:$T$201,MATCH($B281,$B$39:$B$201,0),19))</f>
        <v>0</v>
      </c>
      <c r="T281" s="20" t="str">
        <f>IF(ISNA(INDEX($A$39:$T$201,MATCH($B281,$B$39:$B$201,0),20)),"",INDEX($A$39:$T$201,MATCH($B281,$B$39:$B$201,0),20))</f>
        <v>DS</v>
      </c>
      <c r="U281" s="76"/>
      <c r="V281" s="55"/>
      <c r="W281" s="55"/>
      <c r="X281" s="55"/>
      <c r="Y281" s="55"/>
      <c r="Z281" s="55"/>
    </row>
    <row r="282" spans="1:26" ht="28.5" customHeight="1" x14ac:dyDescent="0.25">
      <c r="A282" s="22" t="str">
        <f>IF(ISNA(INDEX($A$39:$T$201,MATCH($B282,$B$39:$B$201,0),1)),"",INDEX($A$39:$T$201,MATCH($B282,$B$39:$B$201,0),1))</f>
        <v>LLT5214</v>
      </c>
      <c r="B282" s="212" t="s">
        <v>282</v>
      </c>
      <c r="C282" s="213"/>
      <c r="D282" s="213"/>
      <c r="E282" s="213"/>
      <c r="F282" s="213"/>
      <c r="G282" s="213"/>
      <c r="H282" s="213"/>
      <c r="I282" s="214"/>
      <c r="J282" s="13">
        <f>IF(ISNA(INDEX($A$39:$T$201,MATCH($B282,$B$39:$B$201,0),10)),"",INDEX($A$39:$T$201,MATCH($B282,$B$39:$B$201,0),10))</f>
        <v>4</v>
      </c>
      <c r="K282" s="13">
        <f>IF(ISNA(INDEX($A$39:$T$201,MATCH($B282,$B$39:$B$201,0),11)),"",INDEX($A$39:$T$201,MATCH($B282,$B$39:$B$201,0),11))</f>
        <v>1</v>
      </c>
      <c r="L282" s="13">
        <f>IF(ISNA(INDEX($A$39:$T$201,MATCH($B282,$B$39:$B$201,0),12)),"",INDEX($A$39:$T$201,MATCH($B282,$B$39:$B$201,0),12))</f>
        <v>1</v>
      </c>
      <c r="M282" s="13">
        <f>IF(ISNA(INDEX($A$39:$T$201,MATCH($B282,$B$39:$B$201,0),13)),"",INDEX($A$39:$T$201,MATCH($B282,$B$39:$B$201,0),13))</f>
        <v>0</v>
      </c>
      <c r="N282" s="13">
        <f>IF(ISNA(INDEX($A$39:$T$201,MATCH($B282,$B$39:$B$201,0),14)),"",INDEX($A$39:$T$201,MATCH($B282,$B$39:$B$201,0),14))</f>
        <v>2</v>
      </c>
      <c r="O282" s="13">
        <f>IF(ISNA(INDEX($A$39:$T$201,MATCH($B282,$B$39:$B$201,0),15)),"",INDEX($A$39:$T$201,MATCH($B282,$B$39:$B$201,0),15))</f>
        <v>5</v>
      </c>
      <c r="P282" s="13">
        <f>IF(ISNA(INDEX($A$39:$T$201,MATCH($B282,$B$39:$B$201,0),16)),"",INDEX($A$39:$T$201,MATCH($B282,$B$39:$B$201,0),16))</f>
        <v>7</v>
      </c>
      <c r="Q282" s="20" t="str">
        <f>IF(ISNA(INDEX($A$39:$T$201,MATCH($B282,$B$39:$B$201,0),17)),"",INDEX($A$39:$T$201,MATCH($B282,$B$39:$B$201,0),17))</f>
        <v>E</v>
      </c>
      <c r="R282" s="20">
        <f>IF(ISNA(INDEX($A$39:$T$201,MATCH($B282,$B$39:$B$201,0),18)),"",INDEX($A$39:$T$201,MATCH($B282,$B$39:$B$201,0),18))</f>
        <v>0</v>
      </c>
      <c r="S282" s="20">
        <f>IF(ISNA(INDEX($A$39:$T$201,MATCH($B282,$B$39:$B$201,0),19)),"",INDEX($A$39:$T$201,MATCH($B282,$B$39:$B$201,0),19))</f>
        <v>0</v>
      </c>
      <c r="T282" s="20" t="str">
        <f>IF(ISNA(INDEX($A$39:$T$201,MATCH($B282,$B$39:$B$201,0),20)),"",INDEX($A$39:$T$201,MATCH($B282,$B$39:$B$201,0),20))</f>
        <v>DS</v>
      </c>
      <c r="U282" s="76"/>
      <c r="V282" s="55"/>
      <c r="W282" s="55"/>
      <c r="X282" s="55"/>
      <c r="Y282" s="55"/>
      <c r="Z282" s="55"/>
    </row>
    <row r="283" spans="1:26" ht="15" x14ac:dyDescent="0.25">
      <c r="A283" s="22" t="str">
        <f>IF(ISNA(INDEX($A$39:$T$201,MATCH($B283,$B$39:$B$201,0),1)),"",INDEX($A$39:$T$201,MATCH($B283,$B$39:$B$201,0),1))</f>
        <v>LLX5226</v>
      </c>
      <c r="B283" s="216" t="s">
        <v>283</v>
      </c>
      <c r="C283" s="217"/>
      <c r="D283" s="217"/>
      <c r="E283" s="217"/>
      <c r="F283" s="217"/>
      <c r="G283" s="217"/>
      <c r="H283" s="217"/>
      <c r="I283" s="218"/>
      <c r="J283" s="13">
        <f>IF(ISNA(INDEX($A$39:$T$201,MATCH($B283,$B$39:$B$201,0),10)),"",INDEX($A$39:$T$201,MATCH($B283,$B$39:$B$201,0),10))</f>
        <v>3</v>
      </c>
      <c r="K283" s="13">
        <f>IF(ISNA(INDEX($A$39:$T$201,MATCH($B283,$B$39:$B$201,0),11)),"",INDEX($A$39:$T$201,MATCH($B283,$B$39:$B$201,0),11))</f>
        <v>1</v>
      </c>
      <c r="L283" s="13">
        <f>IF(ISNA(INDEX($A$39:$T$201,MATCH($B283,$B$39:$B$201,0),12)),"",INDEX($A$39:$T$201,MATCH($B283,$B$39:$B$201,0),12))</f>
        <v>2</v>
      </c>
      <c r="M283" s="13">
        <f>IF(ISNA(INDEX($A$39:$T$201,MATCH($B283,$B$39:$B$201,0),13)),"",INDEX($A$39:$T$201,MATCH($B283,$B$39:$B$201,0),13))</f>
        <v>0</v>
      </c>
      <c r="N283" s="13">
        <f>IF(ISNA(INDEX($A$39:$T$201,MATCH($B283,$B$39:$B$201,0),14)),"",INDEX($A$39:$T$201,MATCH($B283,$B$39:$B$201,0),14))</f>
        <v>3</v>
      </c>
      <c r="O283" s="13">
        <f>IF(ISNA(INDEX($A$39:$T$201,MATCH($B283,$B$39:$B$201,0),15)),"",INDEX($A$39:$T$201,MATCH($B283,$B$39:$B$201,0),15))</f>
        <v>2</v>
      </c>
      <c r="P283" s="13">
        <f>IF(ISNA(INDEX($A$39:$T$201,MATCH($B283,$B$39:$B$201,0),16)),"",INDEX($A$39:$T$201,MATCH($B283,$B$39:$B$201,0),16))</f>
        <v>5</v>
      </c>
      <c r="Q283" s="20">
        <f>IF(ISNA(INDEX($A$39:$T$201,MATCH($B283,$B$39:$B$201,0),17)),"",INDEX($A$39:$T$201,MATCH($B283,$B$39:$B$201,0),17))</f>
        <v>0</v>
      </c>
      <c r="R283" s="20" t="str">
        <f>IF(ISNA(INDEX($A$39:$T$201,MATCH($B283,$B$39:$B$201,0),18)),"",INDEX($A$39:$T$201,MATCH($B283,$B$39:$B$201,0),18))</f>
        <v>C</v>
      </c>
      <c r="S283" s="20">
        <f>IF(ISNA(INDEX($A$39:$T$201,MATCH($B283,$B$39:$B$201,0),19)),"",INDEX($A$39:$T$201,MATCH($B283,$B$39:$B$201,0),19))</f>
        <v>0</v>
      </c>
      <c r="T283" s="20" t="str">
        <f>IF(ISNA(INDEX($A$39:$T$201,MATCH($B283,$B$39:$B$201,0),20)),"",INDEX($A$39:$T$201,MATCH($B283,$B$39:$B$201,0),20))</f>
        <v>DS</v>
      </c>
      <c r="U283" s="76"/>
      <c r="V283" s="55"/>
      <c r="W283" s="55"/>
      <c r="X283" s="55"/>
      <c r="Y283" s="55"/>
      <c r="Z283" s="55"/>
    </row>
    <row r="284" spans="1:26" ht="15" x14ac:dyDescent="0.25">
      <c r="A284" s="70" t="s">
        <v>27</v>
      </c>
      <c r="B284" s="222"/>
      <c r="C284" s="222"/>
      <c r="D284" s="222"/>
      <c r="E284" s="222"/>
      <c r="F284" s="222"/>
      <c r="G284" s="222"/>
      <c r="H284" s="222"/>
      <c r="I284" s="222"/>
      <c r="J284" s="15">
        <f t="shared" ref="J284:P284" si="62">SUM(J252:J283)</f>
        <v>126</v>
      </c>
      <c r="K284" s="15">
        <f t="shared" si="62"/>
        <v>53</v>
      </c>
      <c r="L284" s="15">
        <f t="shared" si="62"/>
        <v>43</v>
      </c>
      <c r="M284" s="15">
        <f t="shared" si="62"/>
        <v>5</v>
      </c>
      <c r="N284" s="15">
        <f t="shared" si="62"/>
        <v>97</v>
      </c>
      <c r="O284" s="15">
        <f t="shared" si="62"/>
        <v>119</v>
      </c>
      <c r="P284" s="15">
        <f t="shared" si="62"/>
        <v>220</v>
      </c>
      <c r="Q284" s="70">
        <f>COUNTIF(Q252:Q283,"E")</f>
        <v>22</v>
      </c>
      <c r="R284" s="70">
        <f>COUNTIF(R252:R283,"C")</f>
        <v>10</v>
      </c>
      <c r="S284" s="70">
        <f>COUNTIF(S252:S283,"VP")</f>
        <v>0</v>
      </c>
      <c r="T284" s="71">
        <f>COUNTA(T252:T283)</f>
        <v>32</v>
      </c>
      <c r="U284" s="76"/>
      <c r="V284" s="55"/>
      <c r="W284" s="55"/>
      <c r="X284" s="55"/>
      <c r="Y284" s="55"/>
      <c r="Z284" s="55"/>
    </row>
    <row r="285" spans="1:26" ht="15" x14ac:dyDescent="0.25">
      <c r="A285" s="265" t="s">
        <v>75</v>
      </c>
      <c r="B285" s="265"/>
      <c r="C285" s="265"/>
      <c r="D285" s="265"/>
      <c r="E285" s="265"/>
      <c r="F285" s="265"/>
      <c r="G285" s="265"/>
      <c r="H285" s="265"/>
      <c r="I285" s="265"/>
      <c r="J285" s="265"/>
      <c r="K285" s="265"/>
      <c r="L285" s="265"/>
      <c r="M285" s="265"/>
      <c r="N285" s="265"/>
      <c r="O285" s="265"/>
      <c r="P285" s="265"/>
      <c r="Q285" s="265"/>
      <c r="R285" s="265"/>
      <c r="S285" s="265"/>
      <c r="T285" s="265"/>
      <c r="U285" s="76"/>
      <c r="V285" s="55"/>
      <c r="W285" s="55"/>
      <c r="X285" s="55"/>
      <c r="Y285" s="55"/>
      <c r="Z285" s="55"/>
    </row>
    <row r="286" spans="1:26" ht="15" x14ac:dyDescent="0.25">
      <c r="A286" s="22" t="str">
        <f>IF(ISNA(INDEX($A$39:$T$201,MATCH($B286,$B$39:$B$201,0),1)),"",INDEX($A$39:$T$201,MATCH($B286,$B$39:$B$201,0),1))</f>
        <v>LLM6124</v>
      </c>
      <c r="B286" s="212" t="s">
        <v>254</v>
      </c>
      <c r="C286" s="213"/>
      <c r="D286" s="213"/>
      <c r="E286" s="213"/>
      <c r="F286" s="213"/>
      <c r="G286" s="213"/>
      <c r="H286" s="213"/>
      <c r="I286" s="214"/>
      <c r="J286" s="13">
        <f>IF(ISNA(INDEX($A$39:$T$201,MATCH($B286,$B$39:$B$201,0),10)),"",INDEX($A$39:$T$201,MATCH($B286,$B$39:$B$201,0),10))</f>
        <v>5</v>
      </c>
      <c r="K286" s="13">
        <f>IF(ISNA(INDEX($A$39:$T$201,MATCH($B286,$B$39:$B$201,0),11)),"",INDEX($A$39:$T$201,MATCH($B286,$B$39:$B$201,0),11))</f>
        <v>2</v>
      </c>
      <c r="L286" s="13">
        <f>IF(ISNA(INDEX($A$39:$T$201,MATCH($B286,$B$39:$B$201,0),12)),"",INDEX($A$39:$T$201,MATCH($B286,$B$39:$B$201,0),12))</f>
        <v>2</v>
      </c>
      <c r="M286" s="13">
        <f>IF(ISNA(INDEX($A$39:$T$201,MATCH($B286,$B$39:$B$201,0),13)),"",INDEX($A$39:$T$201,MATCH($B286,$B$39:$B$201,0),13))</f>
        <v>0</v>
      </c>
      <c r="N286" s="13">
        <f>IF(ISNA(INDEX($A$39:$T$201,MATCH($B286,$B$39:$B$201,0),14)),"",INDEX($A$39:$T$201,MATCH($B286,$B$39:$B$201,0),14))</f>
        <v>4</v>
      </c>
      <c r="O286" s="13">
        <f>IF(ISNA(INDEX($A$39:$T$201,MATCH($B286,$B$39:$B$201,0),15)),"",INDEX($A$39:$T$201,MATCH($B286,$B$39:$B$201,0),15))</f>
        <v>6</v>
      </c>
      <c r="P286" s="13">
        <f>IF(ISNA(INDEX($A$39:$T$201,MATCH($B286,$B$39:$B$201,0),16)),"",INDEX($A$39:$T$201,MATCH($B286,$B$39:$B$201,0),16))</f>
        <v>10</v>
      </c>
      <c r="Q286" s="20" t="str">
        <f>IF(ISNA(INDEX($A$39:$T$201,MATCH($B286,$B$39:$B$201,0),17)),"",INDEX($A$39:$T$201,MATCH($B286,$B$39:$B$201,0),17))</f>
        <v>E</v>
      </c>
      <c r="R286" s="20">
        <f>IF(ISNA(INDEX($A$39:$T$201,MATCH($B286,$B$39:$B$201,0),18)),"",INDEX($A$39:$T$201,MATCH($B286,$B$39:$B$201,0),18))</f>
        <v>0</v>
      </c>
      <c r="S286" s="20">
        <f>IF(ISNA(INDEX($A$39:$T$201,MATCH($B286,$B$39:$B$201,0),19)),"",INDEX($A$39:$T$201,MATCH($B286,$B$39:$B$201,0),19))</f>
        <v>0</v>
      </c>
      <c r="T286" s="20" t="str">
        <f>IF(ISNA(INDEX($A$39:$T$201,MATCH($B286,$B$39:$B$201,0),20)),"",INDEX($A$39:$T$201,MATCH($B286,$B$39:$B$201,0),20))</f>
        <v>DS</v>
      </c>
      <c r="U286" s="76"/>
      <c r="V286" s="55"/>
      <c r="W286" s="55"/>
      <c r="X286" s="55"/>
      <c r="Y286" s="55"/>
      <c r="Z286" s="55"/>
    </row>
    <row r="287" spans="1:26" ht="51.95" customHeight="1" x14ac:dyDescent="0.2">
      <c r="A287" s="22" t="str">
        <f>IF(ISNA(INDEX($A$39:$T$201,MATCH($B287,$B$39:$B$201,0),1)),"",INDEX($A$39:$T$201,MATCH($B287,$B$39:$B$201,0),1))</f>
        <v>LLM6161</v>
      </c>
      <c r="B287" s="212" t="s">
        <v>255</v>
      </c>
      <c r="C287" s="213"/>
      <c r="D287" s="213"/>
      <c r="E287" s="213"/>
      <c r="F287" s="213"/>
      <c r="G287" s="213"/>
      <c r="H287" s="213"/>
      <c r="I287" s="214"/>
      <c r="J287" s="13">
        <f>IF(ISNA(INDEX($A$39:$T$201,MATCH($B287,$B$39:$B$201,0),10)),"",INDEX($A$39:$T$201,MATCH($B287,$B$39:$B$201,0),10))</f>
        <v>6</v>
      </c>
      <c r="K287" s="13">
        <f>IF(ISNA(INDEX($A$39:$T$201,MATCH($B287,$B$39:$B$201,0),11)),"",INDEX($A$39:$T$201,MATCH($B287,$B$39:$B$201,0),11))</f>
        <v>3</v>
      </c>
      <c r="L287" s="13">
        <f>IF(ISNA(INDEX($A$39:$T$201,MATCH($B287,$B$39:$B$201,0),12)),"",INDEX($A$39:$T$201,MATCH($B287,$B$39:$B$201,0),12))</f>
        <v>2</v>
      </c>
      <c r="M287" s="13">
        <f>IF(ISNA(INDEX($A$39:$T$201,MATCH($B287,$B$39:$B$201,0),13)),"",INDEX($A$39:$T$201,MATCH($B287,$B$39:$B$201,0),13))</f>
        <v>0</v>
      </c>
      <c r="N287" s="13">
        <f>IF(ISNA(INDEX($A$39:$T$201,MATCH($B287,$B$39:$B$201,0),14)),"",INDEX($A$39:$T$201,MATCH($B287,$B$39:$B$201,0),14))</f>
        <v>5</v>
      </c>
      <c r="O287" s="13">
        <f>IF(ISNA(INDEX($A$39:$T$201,MATCH($B287,$B$39:$B$201,0),15)),"",INDEX($A$39:$T$201,MATCH($B287,$B$39:$B$201,0),15))</f>
        <v>8</v>
      </c>
      <c r="P287" s="13">
        <f>IF(ISNA(INDEX($A$39:$T$201,MATCH($B287,$B$39:$B$201,0),16)),"",INDEX($A$39:$T$201,MATCH($B287,$B$39:$B$201,0),16))</f>
        <v>13</v>
      </c>
      <c r="Q287" s="20" t="str">
        <f>IF(ISNA(INDEX($A$39:$T$201,MATCH($B287,$B$39:$B$201,0),17)),"",INDEX($A$39:$T$201,MATCH($B287,$B$39:$B$201,0),17))</f>
        <v>E</v>
      </c>
      <c r="R287" s="20">
        <f>IF(ISNA(INDEX($A$39:$T$201,MATCH($B287,$B$39:$B$201,0),18)),"",INDEX($A$39:$T$201,MATCH($B287,$B$39:$B$201,0),18))</f>
        <v>0</v>
      </c>
      <c r="S287" s="20">
        <f>IF(ISNA(INDEX($A$39:$T$201,MATCH($B287,$B$39:$B$201,0),19)),"",INDEX($A$39:$T$201,MATCH($B287,$B$39:$B$201,0),19))</f>
        <v>0</v>
      </c>
      <c r="T287" s="20" t="str">
        <f>IF(ISNA(INDEX($A$39:$T$201,MATCH($B287,$B$39:$B$201,0),20)),"",INDEX($A$39:$T$201,MATCH($B287,$B$39:$B$201,0),20))</f>
        <v>DS</v>
      </c>
      <c r="U287" s="45"/>
    </row>
    <row r="288" spans="1:26" s="53" customFormat="1" x14ac:dyDescent="0.2">
      <c r="A288" s="22" t="str">
        <f>IF(ISNA(INDEX($A$39:$T$201,MATCH($B288,$B$39:$B$201,0),1)),"",INDEX($A$39:$T$201,MATCH($B288,$B$39:$B$201,0),1))</f>
        <v>LLX6104</v>
      </c>
      <c r="B288" s="212" t="s">
        <v>257</v>
      </c>
      <c r="C288" s="213"/>
      <c r="D288" s="213"/>
      <c r="E288" s="213"/>
      <c r="F288" s="213"/>
      <c r="G288" s="213"/>
      <c r="H288" s="213"/>
      <c r="I288" s="214"/>
      <c r="J288" s="13">
        <f>IF(ISNA(INDEX($A$39:$T$201,MATCH($B288,$B$39:$B$201,0),10)),"",INDEX($A$39:$T$201,MATCH($B288,$B$39:$B$201,0),10))</f>
        <v>4</v>
      </c>
      <c r="K288" s="13">
        <f>IF(ISNA(INDEX($A$39:$T$201,MATCH($B288,$B$39:$B$201,0),11)),"",INDEX($A$39:$T$201,MATCH($B288,$B$39:$B$201,0),11))</f>
        <v>2</v>
      </c>
      <c r="L288" s="13">
        <f>IF(ISNA(INDEX($A$39:$T$201,MATCH($B288,$B$39:$B$201,0),12)),"",INDEX($A$39:$T$201,MATCH($B288,$B$39:$B$201,0),12))</f>
        <v>2</v>
      </c>
      <c r="M288" s="13">
        <f>IF(ISNA(INDEX($A$39:$T$201,MATCH($B288,$B$39:$B$201,0),13)),"",INDEX($A$39:$T$201,MATCH($B288,$B$39:$B$201,0),13))</f>
        <v>0</v>
      </c>
      <c r="N288" s="13">
        <f>IF(ISNA(INDEX($A$39:$T$201,MATCH($B288,$B$39:$B$201,0),14)),"",INDEX($A$39:$T$201,MATCH($B288,$B$39:$B$201,0),14))</f>
        <v>4</v>
      </c>
      <c r="O288" s="13">
        <f>IF(ISNA(INDEX($A$39:$T$201,MATCH($B288,$B$39:$B$201,0),15)),"",INDEX($A$39:$T$201,MATCH($B288,$B$39:$B$201,0),15))</f>
        <v>4</v>
      </c>
      <c r="P288" s="13">
        <f>IF(ISNA(INDEX($A$39:$T$201,MATCH($B288,$B$39:$B$201,0),16)),"",INDEX($A$39:$T$201,MATCH($B288,$B$39:$B$201,0),16))</f>
        <v>8</v>
      </c>
      <c r="Q288" s="20">
        <f>IF(ISNA(INDEX($A$39:$T$201,MATCH($B288,$B$39:$B$201,0),17)),"",INDEX($A$39:$T$201,MATCH($B288,$B$39:$B$201,0),17))</f>
        <v>0</v>
      </c>
      <c r="R288" s="20" t="str">
        <f>IF(ISNA(INDEX($A$39:$T$201,MATCH($B288,$B$39:$B$201,0),18)),"",INDEX($A$39:$T$201,MATCH($B288,$B$39:$B$201,0),18))</f>
        <v>C</v>
      </c>
      <c r="S288" s="20">
        <f>IF(ISNA(INDEX($A$39:$T$201,MATCH($B288,$B$39:$B$201,0),19)),"",INDEX($A$39:$T$201,MATCH($B288,$B$39:$B$201,0),19))</f>
        <v>0</v>
      </c>
      <c r="T288" s="20" t="str">
        <f>IF(ISNA(INDEX($A$39:$T$201,MATCH($B288,$B$39:$B$201,0),20)),"",INDEX($A$39:$T$201,MATCH($B288,$B$39:$B$201,0),20))</f>
        <v>DS</v>
      </c>
      <c r="U288" s="45"/>
    </row>
    <row r="289" spans="1:26" s="65" customFormat="1" x14ac:dyDescent="0.2">
      <c r="A289" s="22" t="str">
        <f>IF(ISNA(INDEX($A$39:$T$201,MATCH($B289,$B$39:$B$201,0),1)),"",INDEX($A$39:$T$201,MATCH($B289,$B$39:$B$201,0),1))</f>
        <v>LLT6218</v>
      </c>
      <c r="B289" s="212" t="s">
        <v>284</v>
      </c>
      <c r="C289" s="213"/>
      <c r="D289" s="213"/>
      <c r="E289" s="213"/>
      <c r="F289" s="213"/>
      <c r="G289" s="213"/>
      <c r="H289" s="213"/>
      <c r="I289" s="214"/>
      <c r="J289" s="13">
        <f>IF(ISNA(INDEX($A$39:$T$201,MATCH($B289,$B$39:$B$201,0),10)),"",INDEX($A$39:$T$201,MATCH($B289,$B$39:$B$201,0),10))</f>
        <v>4</v>
      </c>
      <c r="K289" s="13">
        <f>IF(ISNA(INDEX($A$39:$T$201,MATCH($B289,$B$39:$B$201,0),11)),"",INDEX($A$39:$T$201,MATCH($B289,$B$39:$B$201,0),11))</f>
        <v>1</v>
      </c>
      <c r="L289" s="13">
        <f>IF(ISNA(INDEX($A$39:$T$201,MATCH($B289,$B$39:$B$201,0),12)),"",INDEX($A$39:$T$201,MATCH($B289,$B$39:$B$201,0),12))</f>
        <v>1</v>
      </c>
      <c r="M289" s="13">
        <f>IF(ISNA(INDEX($A$39:$T$201,MATCH($B289,$B$39:$B$201,0),13)),"",INDEX($A$39:$T$201,MATCH($B289,$B$39:$B$201,0),13))</f>
        <v>0</v>
      </c>
      <c r="N289" s="13">
        <f>IF(ISNA(INDEX($A$39:$T$201,MATCH($B289,$B$39:$B$201,0),14)),"",INDEX($A$39:$T$201,MATCH($B289,$B$39:$B$201,0),14))</f>
        <v>2</v>
      </c>
      <c r="O289" s="13">
        <f>IF(ISNA(INDEX($A$39:$T$201,MATCH($B289,$B$39:$B$201,0),15)),"",INDEX($A$39:$T$201,MATCH($B289,$B$39:$B$201,0),15))</f>
        <v>6</v>
      </c>
      <c r="P289" s="13">
        <f>IF(ISNA(INDEX($A$39:$T$201,MATCH($B289,$B$39:$B$201,0),16)),"",INDEX($A$39:$T$201,MATCH($B289,$B$39:$B$201,0),16))</f>
        <v>8</v>
      </c>
      <c r="Q289" s="20" t="str">
        <f>IF(ISNA(INDEX($A$39:$T$201,MATCH($B289,$B$39:$B$201,0),17)),"",INDEX($A$39:$T$201,MATCH($B289,$B$39:$B$201,0),17))</f>
        <v>E</v>
      </c>
      <c r="R289" s="20">
        <f>IF(ISNA(INDEX($A$39:$T$201,MATCH($B289,$B$39:$B$201,0),18)),"",INDEX($A$39:$T$201,MATCH($B289,$B$39:$B$201,0),18))</f>
        <v>0</v>
      </c>
      <c r="S289" s="20">
        <f>IF(ISNA(INDEX($A$39:$T$201,MATCH($B289,$B$39:$B$201,0),19)),"",INDEX($A$39:$T$201,MATCH($B289,$B$39:$B$201,0),19))</f>
        <v>0</v>
      </c>
      <c r="T289" s="20" t="str">
        <f>IF(ISNA(INDEX($A$39:$T$201,MATCH($B289,$B$39:$B$201,0),20)),"",INDEX($A$39:$T$201,MATCH($B289,$B$39:$B$201,0),20))</f>
        <v>DS</v>
      </c>
      <c r="U289" s="45"/>
    </row>
    <row r="290" spans="1:26" x14ac:dyDescent="0.2">
      <c r="A290" s="22" t="str">
        <f>IF(ISNA(INDEX($A$39:$T$201,MATCH($B290,$B$39:$B$201,0),1)),"",INDEX($A$39:$T$201,MATCH($B290,$B$39:$B$201,0),1))</f>
        <v>LLT6219</v>
      </c>
      <c r="B290" s="212" t="s">
        <v>285</v>
      </c>
      <c r="C290" s="213"/>
      <c r="D290" s="213"/>
      <c r="E290" s="213"/>
      <c r="F290" s="213"/>
      <c r="G290" s="213"/>
      <c r="H290" s="213"/>
      <c r="I290" s="214"/>
      <c r="J290" s="13">
        <f>IF(ISNA(INDEX($A$39:$T$201,MATCH($B290,$B$39:$B$201,0),10)),"",INDEX($A$39:$T$201,MATCH($B290,$B$39:$B$201,0),10))</f>
        <v>4</v>
      </c>
      <c r="K290" s="13">
        <f>IF(ISNA(INDEX($A$39:$T$201,MATCH($B290,$B$39:$B$201,0),11)),"",INDEX($A$39:$T$201,MATCH($B290,$B$39:$B$201,0),11))</f>
        <v>2</v>
      </c>
      <c r="L290" s="13">
        <f>IF(ISNA(INDEX($A$39:$T$201,MATCH($B290,$B$39:$B$201,0),12)),"",INDEX($A$39:$T$201,MATCH($B290,$B$39:$B$201,0),12))</f>
        <v>1</v>
      </c>
      <c r="M290" s="13">
        <f>IF(ISNA(INDEX($A$39:$T$201,MATCH($B290,$B$39:$B$201,0),13)),"",INDEX($A$39:$T$201,MATCH($B290,$B$39:$B$201,0),13))</f>
        <v>0</v>
      </c>
      <c r="N290" s="13">
        <f>IF(ISNA(INDEX($A$39:$T$201,MATCH($B290,$B$39:$B$201,0),14)),"",INDEX($A$39:$T$201,MATCH($B290,$B$39:$B$201,0),14))</f>
        <v>3</v>
      </c>
      <c r="O290" s="13">
        <f>IF(ISNA(INDEX($A$39:$T$201,MATCH($B290,$B$39:$B$201,0),15)),"",INDEX($A$39:$T$201,MATCH($B290,$B$39:$B$201,0),15))</f>
        <v>5</v>
      </c>
      <c r="P290" s="13">
        <f>IF(ISNA(INDEX($A$39:$T$201,MATCH($B290,$B$39:$B$201,0),16)),"",INDEX($A$39:$T$201,MATCH($B290,$B$39:$B$201,0),16))</f>
        <v>8</v>
      </c>
      <c r="Q290" s="20" t="str">
        <f>IF(ISNA(INDEX($A$39:$T$201,MATCH($B290,$B$39:$B$201,0),17)),"",INDEX($A$39:$T$201,MATCH($B290,$B$39:$B$201,0),17))</f>
        <v>E</v>
      </c>
      <c r="R290" s="20">
        <f>IF(ISNA(INDEX($A$39:$T$201,MATCH($B290,$B$39:$B$201,0),18)),"",INDEX($A$39:$T$201,MATCH($B290,$B$39:$B$201,0),18))</f>
        <v>0</v>
      </c>
      <c r="S290" s="20">
        <f>IF(ISNA(INDEX($A$39:$T$201,MATCH($B290,$B$39:$B$201,0),19)),"",INDEX($A$39:$T$201,MATCH($B290,$B$39:$B$201,0),19))</f>
        <v>0</v>
      </c>
      <c r="T290" s="20" t="str">
        <f>IF(ISNA(INDEX($A$39:$T$201,MATCH($B290,$B$39:$B$201,0),20)),"",INDEX($A$39:$T$201,MATCH($B290,$B$39:$B$201,0),20))</f>
        <v>DS</v>
      </c>
      <c r="U290" s="45"/>
    </row>
    <row r="291" spans="1:26" s="65" customFormat="1" x14ac:dyDescent="0.2">
      <c r="A291" s="22" t="str">
        <f>IF(ISNA(INDEX($A$39:$T$201,MATCH($B291,$B$39:$B$201,0),1)),"",INDEX($A$39:$T$201,MATCH($B291,$B$39:$B$201,0),1))</f>
        <v>LLX6226</v>
      </c>
      <c r="B291" s="212" t="s">
        <v>286</v>
      </c>
      <c r="C291" s="213"/>
      <c r="D291" s="213"/>
      <c r="E291" s="213"/>
      <c r="F291" s="213"/>
      <c r="G291" s="213"/>
      <c r="H291" s="213"/>
      <c r="I291" s="214"/>
      <c r="J291" s="13">
        <f>IF(ISNA(INDEX($A$39:$T$201,MATCH($B291,$B$39:$B$201,0),10)),"",INDEX($A$39:$T$201,MATCH($B291,$B$39:$B$201,0),10))</f>
        <v>3</v>
      </c>
      <c r="K291" s="13">
        <f>IF(ISNA(INDEX($A$39:$T$201,MATCH($B291,$B$39:$B$201,0),11)),"",INDEX($A$39:$T$201,MATCH($B291,$B$39:$B$201,0),11))</f>
        <v>1</v>
      </c>
      <c r="L291" s="13">
        <f>IF(ISNA(INDEX($A$39:$T$201,MATCH($B291,$B$39:$B$201,0),12)),"",INDEX($A$39:$T$201,MATCH($B291,$B$39:$B$201,0),12))</f>
        <v>2</v>
      </c>
      <c r="M291" s="13">
        <f>IF(ISNA(INDEX($A$39:$T$201,MATCH($B291,$B$39:$B$201,0),13)),"",INDEX($A$39:$T$201,MATCH($B291,$B$39:$B$201,0),13))</f>
        <v>0</v>
      </c>
      <c r="N291" s="13">
        <f>IF(ISNA(INDEX($A$39:$T$201,MATCH($B291,$B$39:$B$201,0),14)),"",INDEX($A$39:$T$201,MATCH($B291,$B$39:$B$201,0),14))</f>
        <v>3</v>
      </c>
      <c r="O291" s="13">
        <f>IF(ISNA(INDEX($A$39:$T$201,MATCH($B291,$B$39:$B$201,0),15)),"",INDEX($A$39:$T$201,MATCH($B291,$B$39:$B$201,0),15))</f>
        <v>3</v>
      </c>
      <c r="P291" s="13">
        <f>IF(ISNA(INDEX($A$39:$T$201,MATCH($B291,$B$39:$B$201,0),16)),"",INDEX($A$39:$T$201,MATCH($B291,$B$39:$B$201,0),16))</f>
        <v>6</v>
      </c>
      <c r="Q291" s="20">
        <f>IF(ISNA(INDEX($A$39:$T$201,MATCH($B291,$B$39:$B$201,0),17)),"",INDEX($A$39:$T$201,MATCH($B291,$B$39:$B$201,0),17))</f>
        <v>0</v>
      </c>
      <c r="R291" s="20" t="str">
        <f>IF(ISNA(INDEX($A$39:$T$201,MATCH($B291,$B$39:$B$201,0),18)),"",INDEX($A$39:$T$201,MATCH($B291,$B$39:$B$201,0),18))</f>
        <v>C</v>
      </c>
      <c r="S291" s="20">
        <f>IF(ISNA(INDEX($A$39:$T$201,MATCH($B291,$B$39:$B$201,0),19)),"",INDEX($A$39:$T$201,MATCH($B291,$B$39:$B$201,0),19))</f>
        <v>0</v>
      </c>
      <c r="T291" s="20" t="str">
        <f>IF(ISNA(INDEX($A$39:$T$201,MATCH($B291,$B$39:$B$201,0),20)),"",INDEX($A$39:$T$201,MATCH($B291,$B$39:$B$201,0),20))</f>
        <v>DS</v>
      </c>
      <c r="U291" s="45"/>
    </row>
    <row r="292" spans="1:26" x14ac:dyDescent="0.2">
      <c r="A292" s="70" t="s">
        <v>27</v>
      </c>
      <c r="B292" s="265"/>
      <c r="C292" s="265"/>
      <c r="D292" s="265"/>
      <c r="E292" s="265"/>
      <c r="F292" s="265"/>
      <c r="G292" s="265"/>
      <c r="H292" s="265"/>
      <c r="I292" s="265"/>
      <c r="J292" s="15">
        <f t="shared" ref="J292:P292" si="63">SUM(J286:J291)</f>
        <v>26</v>
      </c>
      <c r="K292" s="15">
        <f t="shared" si="63"/>
        <v>11</v>
      </c>
      <c r="L292" s="15">
        <f t="shared" si="63"/>
        <v>10</v>
      </c>
      <c r="M292" s="15">
        <f t="shared" si="63"/>
        <v>0</v>
      </c>
      <c r="N292" s="15">
        <f t="shared" si="63"/>
        <v>21</v>
      </c>
      <c r="O292" s="15">
        <f t="shared" si="63"/>
        <v>32</v>
      </c>
      <c r="P292" s="15">
        <f t="shared" si="63"/>
        <v>53</v>
      </c>
      <c r="Q292" s="70">
        <f>COUNTIF(Q286:Q291,"E")</f>
        <v>4</v>
      </c>
      <c r="R292" s="70">
        <f>COUNTIF(R286:R291,"C")</f>
        <v>2</v>
      </c>
      <c r="S292" s="70">
        <f>COUNTIF(S286:S291,"VP")</f>
        <v>0</v>
      </c>
      <c r="T292" s="71">
        <f>COUNTA(T286:T291)</f>
        <v>6</v>
      </c>
      <c r="U292" s="45"/>
    </row>
    <row r="293" spans="1:26" ht="29.25" customHeight="1" x14ac:dyDescent="0.2">
      <c r="A293" s="223" t="s">
        <v>96</v>
      </c>
      <c r="B293" s="223"/>
      <c r="C293" s="223"/>
      <c r="D293" s="223"/>
      <c r="E293" s="223"/>
      <c r="F293" s="223"/>
      <c r="G293" s="223"/>
      <c r="H293" s="223"/>
      <c r="I293" s="223"/>
      <c r="J293" s="15">
        <f t="shared" ref="J293:T293" si="64">SUM(J284,J292)</f>
        <v>152</v>
      </c>
      <c r="K293" s="15">
        <f t="shared" si="64"/>
        <v>64</v>
      </c>
      <c r="L293" s="15">
        <f t="shared" si="64"/>
        <v>53</v>
      </c>
      <c r="M293" s="15">
        <f t="shared" si="64"/>
        <v>5</v>
      </c>
      <c r="N293" s="15">
        <f t="shared" si="64"/>
        <v>118</v>
      </c>
      <c r="O293" s="15">
        <f t="shared" si="64"/>
        <v>151</v>
      </c>
      <c r="P293" s="15">
        <f t="shared" si="64"/>
        <v>273</v>
      </c>
      <c r="Q293" s="15">
        <f t="shared" si="64"/>
        <v>26</v>
      </c>
      <c r="R293" s="15">
        <f t="shared" si="64"/>
        <v>12</v>
      </c>
      <c r="S293" s="15">
        <f t="shared" si="64"/>
        <v>0</v>
      </c>
      <c r="T293" s="77">
        <f t="shared" si="64"/>
        <v>38</v>
      </c>
    </row>
    <row r="294" spans="1:26" x14ac:dyDescent="0.2">
      <c r="A294" s="224" t="s">
        <v>52</v>
      </c>
      <c r="B294" s="225"/>
      <c r="C294" s="225"/>
      <c r="D294" s="225"/>
      <c r="E294" s="225"/>
      <c r="F294" s="225"/>
      <c r="G294" s="225"/>
      <c r="H294" s="225"/>
      <c r="I294" s="225"/>
      <c r="J294" s="226"/>
      <c r="K294" s="15">
        <f t="shared" ref="K294:P294" si="65">K284*14+K292*12</f>
        <v>874</v>
      </c>
      <c r="L294" s="15">
        <f t="shared" si="65"/>
        <v>722</v>
      </c>
      <c r="M294" s="15">
        <f t="shared" si="65"/>
        <v>70</v>
      </c>
      <c r="N294" s="15">
        <f t="shared" si="65"/>
        <v>1610</v>
      </c>
      <c r="O294" s="15">
        <f t="shared" si="65"/>
        <v>2050</v>
      </c>
      <c r="P294" s="15">
        <f t="shared" si="65"/>
        <v>3716</v>
      </c>
      <c r="Q294" s="259"/>
      <c r="R294" s="260"/>
      <c r="S294" s="260"/>
      <c r="T294" s="261"/>
    </row>
    <row r="295" spans="1:26" x14ac:dyDescent="0.2">
      <c r="A295" s="227"/>
      <c r="B295" s="228"/>
      <c r="C295" s="228"/>
      <c r="D295" s="228"/>
      <c r="E295" s="228"/>
      <c r="F295" s="228"/>
      <c r="G295" s="228"/>
      <c r="H295" s="228"/>
      <c r="I295" s="228"/>
      <c r="J295" s="229"/>
      <c r="K295" s="219">
        <f>SUM(K294:M294)</f>
        <v>1666</v>
      </c>
      <c r="L295" s="220"/>
      <c r="M295" s="221"/>
      <c r="N295" s="219">
        <f>SUM(N294:O294)</f>
        <v>3660</v>
      </c>
      <c r="O295" s="220"/>
      <c r="P295" s="221"/>
      <c r="Q295" s="262"/>
      <c r="R295" s="263"/>
      <c r="S295" s="263"/>
      <c r="T295" s="264"/>
    </row>
    <row r="296" spans="1:26" x14ac:dyDescent="0.2">
      <c r="A296" s="248" t="s">
        <v>94</v>
      </c>
      <c r="B296" s="249"/>
      <c r="C296" s="249"/>
      <c r="D296" s="249"/>
      <c r="E296" s="249"/>
      <c r="F296" s="249"/>
      <c r="G296" s="249"/>
      <c r="H296" s="249"/>
      <c r="I296" s="249"/>
      <c r="J296" s="250"/>
      <c r="K296" s="254">
        <f>T293/SUM(T54,T70,T87,T104,T119,T139)</f>
        <v>0.69090909090909092</v>
      </c>
      <c r="L296" s="255"/>
      <c r="M296" s="255"/>
      <c r="N296" s="255"/>
      <c r="O296" s="255"/>
      <c r="P296" s="255"/>
      <c r="Q296" s="255"/>
      <c r="R296" s="255"/>
      <c r="S296" s="255"/>
      <c r="T296" s="256"/>
    </row>
    <row r="297" spans="1:26" s="40" customFormat="1" x14ac:dyDescent="0.2">
      <c r="A297" s="251" t="s">
        <v>97</v>
      </c>
      <c r="B297" s="252"/>
      <c r="C297" s="252"/>
      <c r="D297" s="252"/>
      <c r="E297" s="252"/>
      <c r="F297" s="252"/>
      <c r="G297" s="252"/>
      <c r="H297" s="252"/>
      <c r="I297" s="252"/>
      <c r="J297" s="253"/>
      <c r="K297" s="254">
        <f>K295/(SUM(N54,N70,N87,N104,N119)*14+N139*12)</f>
        <v>0.74242424242424243</v>
      </c>
      <c r="L297" s="255"/>
      <c r="M297" s="255"/>
      <c r="N297" s="255"/>
      <c r="O297" s="255"/>
      <c r="P297" s="255"/>
      <c r="Q297" s="255"/>
      <c r="R297" s="255"/>
      <c r="S297" s="255"/>
      <c r="T297" s="256"/>
    </row>
    <row r="299" spans="1:26" ht="22.5" customHeight="1" x14ac:dyDescent="0.2">
      <c r="A299" s="265" t="s">
        <v>73</v>
      </c>
      <c r="B299" s="266"/>
      <c r="C299" s="266"/>
      <c r="D299" s="266"/>
      <c r="E299" s="266"/>
      <c r="F299" s="266"/>
      <c r="G299" s="266"/>
      <c r="H299" s="266"/>
      <c r="I299" s="266"/>
      <c r="J299" s="266"/>
      <c r="K299" s="266"/>
      <c r="L299" s="266"/>
      <c r="M299" s="266"/>
      <c r="N299" s="266"/>
      <c r="O299" s="266"/>
      <c r="P299" s="266"/>
      <c r="Q299" s="266"/>
      <c r="R299" s="266"/>
      <c r="S299" s="266"/>
      <c r="T299" s="266"/>
    </row>
    <row r="300" spans="1:26" ht="25.5" customHeight="1" x14ac:dyDescent="0.2">
      <c r="A300" s="265" t="s">
        <v>29</v>
      </c>
      <c r="B300" s="265" t="s">
        <v>28</v>
      </c>
      <c r="C300" s="265"/>
      <c r="D300" s="265"/>
      <c r="E300" s="265"/>
      <c r="F300" s="265"/>
      <c r="G300" s="265"/>
      <c r="H300" s="265"/>
      <c r="I300" s="265"/>
      <c r="J300" s="235" t="s">
        <v>42</v>
      </c>
      <c r="K300" s="235" t="s">
        <v>26</v>
      </c>
      <c r="L300" s="235"/>
      <c r="M300" s="235"/>
      <c r="N300" s="235" t="s">
        <v>43</v>
      </c>
      <c r="O300" s="235"/>
      <c r="P300" s="235"/>
      <c r="Q300" s="235" t="s">
        <v>25</v>
      </c>
      <c r="R300" s="235"/>
      <c r="S300" s="235"/>
      <c r="T300" s="235" t="s">
        <v>24</v>
      </c>
    </row>
    <row r="301" spans="1:26" x14ac:dyDescent="0.2">
      <c r="A301" s="265"/>
      <c r="B301" s="265"/>
      <c r="C301" s="265"/>
      <c r="D301" s="265"/>
      <c r="E301" s="265"/>
      <c r="F301" s="265"/>
      <c r="G301" s="265"/>
      <c r="H301" s="265"/>
      <c r="I301" s="265"/>
      <c r="J301" s="235"/>
      <c r="K301" s="72" t="s">
        <v>30</v>
      </c>
      <c r="L301" s="72" t="s">
        <v>31</v>
      </c>
      <c r="M301" s="72" t="s">
        <v>32</v>
      </c>
      <c r="N301" s="72" t="s">
        <v>36</v>
      </c>
      <c r="O301" s="72" t="s">
        <v>7</v>
      </c>
      <c r="P301" s="72" t="s">
        <v>33</v>
      </c>
      <c r="Q301" s="72" t="s">
        <v>34</v>
      </c>
      <c r="R301" s="72" t="s">
        <v>30</v>
      </c>
      <c r="S301" s="72" t="s">
        <v>35</v>
      </c>
      <c r="T301" s="235"/>
    </row>
    <row r="302" spans="1:26" ht="15" x14ac:dyDescent="0.25">
      <c r="A302" s="265" t="s">
        <v>61</v>
      </c>
      <c r="B302" s="265"/>
      <c r="C302" s="265"/>
      <c r="D302" s="265"/>
      <c r="E302" s="265"/>
      <c r="F302" s="265"/>
      <c r="G302" s="265"/>
      <c r="H302" s="265"/>
      <c r="I302" s="265"/>
      <c r="J302" s="265"/>
      <c r="K302" s="265"/>
      <c r="L302" s="265"/>
      <c r="M302" s="265"/>
      <c r="N302" s="265"/>
      <c r="O302" s="265"/>
      <c r="P302" s="265"/>
      <c r="Q302" s="265"/>
      <c r="R302" s="265"/>
      <c r="S302" s="265"/>
      <c r="T302" s="265"/>
      <c r="U302" s="54"/>
      <c r="V302" s="55"/>
    </row>
    <row r="303" spans="1:26" ht="15" x14ac:dyDescent="0.25">
      <c r="A303" s="22" t="str">
        <f>IF(ISNA(INDEX($A$39:$T$201,MATCH($B303,$B$39:$B$201,0),1)),"",INDEX($A$39:$T$201,MATCH($B303,$B$39:$B$201,0),1))</f>
        <v>LLX1023</v>
      </c>
      <c r="B303" s="216" t="s">
        <v>227</v>
      </c>
      <c r="C303" s="217"/>
      <c r="D303" s="217"/>
      <c r="E303" s="217"/>
      <c r="F303" s="217"/>
      <c r="G303" s="217"/>
      <c r="H303" s="217"/>
      <c r="I303" s="218"/>
      <c r="J303" s="13">
        <f>IF(ISNA(INDEX($A$39:$T$201,MATCH($B303,$B$39:$B$201,0),10)),"",INDEX($A$39:$T$201,MATCH($B303,$B$39:$B$201,0),10))</f>
        <v>3</v>
      </c>
      <c r="K303" s="13">
        <f>IF(ISNA(INDEX($A$39:$T$201,MATCH($B303,$B$39:$B$201,0),11)),"",INDEX($A$39:$T$201,MATCH($B303,$B$39:$B$201,0),11))</f>
        <v>0</v>
      </c>
      <c r="L303" s="13">
        <f>IF(ISNA(INDEX($A$39:$T$201,MATCH($B303,$B$39:$B$201,0),12)),"",INDEX($A$39:$T$201,MATCH($B303,$B$39:$B$201,0),12))</f>
        <v>0</v>
      </c>
      <c r="M303" s="13">
        <f>IF(ISNA(INDEX($A$39:$T$201,MATCH($B303,$B$39:$B$201,0),13)),"",INDEX($A$39:$T$201,MATCH($B303,$B$39:$B$201,0),13))</f>
        <v>2</v>
      </c>
      <c r="N303" s="13">
        <f>IF(ISNA(INDEX($A$39:$T$201,MATCH($B303,$B$39:$B$201,0),14)),"",INDEX($A$39:$T$201,MATCH($B303,$B$39:$B$201,0),14))</f>
        <v>2</v>
      </c>
      <c r="O303" s="13">
        <f>IF(ISNA(INDEX($A$39:$T$201,MATCH($B303,$B$39:$B$201,0),15)),"",INDEX($A$39:$T$201,MATCH($B303,$B$39:$B$201,0),15))</f>
        <v>3</v>
      </c>
      <c r="P303" s="13">
        <f>IF(ISNA(INDEX($A$39:$T$201,MATCH($B303,$B$39:$B$201,0),16)),"",INDEX($A$39:$T$201,MATCH($B303,$B$39:$B$201,0),16))</f>
        <v>5</v>
      </c>
      <c r="Q303" s="20">
        <f>IF(ISNA(INDEX($A$39:$T$201,MATCH($B303,$B$39:$B$201,0),17)),"",INDEX($A$39:$T$201,MATCH($B303,$B$39:$B$201,0),17))</f>
        <v>0</v>
      </c>
      <c r="R303" s="20">
        <f>IF(ISNA(INDEX($A$39:$T$201,MATCH($B303,$B$39:$B$201,0),18)),"",INDEX($A$39:$T$201,MATCH($B303,$B$39:$B$201,0),18))</f>
        <v>0</v>
      </c>
      <c r="S303" s="20" t="str">
        <f>IF(ISNA(INDEX($A$39:$T$201,MATCH($B303,$B$39:$B$201,0),19)),"",INDEX($A$39:$T$201,MATCH($B303,$B$39:$B$201,0),19))</f>
        <v>VP</v>
      </c>
      <c r="T303" s="20" t="str">
        <f>IF(ISNA(INDEX($A$39:$T$201,MATCH($B303,$B$39:$B$201,0),20)),"",INDEX($A$39:$T$201,MATCH($B303,$B$39:$B$201,0),20))</f>
        <v>DC</v>
      </c>
      <c r="U303" s="76"/>
      <c r="V303" s="55"/>
      <c r="W303" s="55"/>
      <c r="X303" s="55"/>
      <c r="Y303" s="55"/>
      <c r="Z303" s="55"/>
    </row>
    <row r="304" spans="1:26" ht="15" x14ac:dyDescent="0.25">
      <c r="A304" s="22" t="str">
        <f>IF(ISNA(INDEX($A$39:$T$201,MATCH($B304,$B$39:$B$201,0),1)),"",INDEX($A$39:$T$201,MATCH($B304,$B$39:$B$201,0),1))</f>
        <v>YLU0011</v>
      </c>
      <c r="B304" s="216" t="s">
        <v>235</v>
      </c>
      <c r="C304" s="217"/>
      <c r="D304" s="217"/>
      <c r="E304" s="217"/>
      <c r="F304" s="217"/>
      <c r="G304" s="217"/>
      <c r="H304" s="217"/>
      <c r="I304" s="218"/>
      <c r="J304" s="13">
        <f>IF(ISNA(INDEX($A$39:$T$201,MATCH($B304,$B$39:$B$201,0),10)),"",INDEX($A$39:$T$201,MATCH($B304,$B$39:$B$201,0),10))</f>
        <v>2</v>
      </c>
      <c r="K304" s="13">
        <f>IF(ISNA(INDEX($A$39:$T$201,MATCH($B304,$B$39:$B$201,0),11)),"",INDEX($A$39:$T$201,MATCH($B304,$B$39:$B$201,0),11))</f>
        <v>0</v>
      </c>
      <c r="L304" s="13">
        <f>IF(ISNA(INDEX($A$39:$T$201,MATCH($B304,$B$39:$B$201,0),12)),"",INDEX($A$39:$T$201,MATCH($B304,$B$39:$B$201,0),12))</f>
        <v>2</v>
      </c>
      <c r="M304" s="13">
        <f>IF(ISNA(INDEX($A$39:$T$201,MATCH($B304,$B$39:$B$201,0),13)),"",INDEX($A$39:$T$201,MATCH($B304,$B$39:$B$201,0),13))</f>
        <v>0</v>
      </c>
      <c r="N304" s="13">
        <f>IF(ISNA(INDEX($A$39:$T$201,MATCH($B304,$B$39:$B$201,0),14)),"",INDEX($A$39:$T$201,MATCH($B304,$B$39:$B$201,0),14))</f>
        <v>2</v>
      </c>
      <c r="O304" s="13">
        <f>IF(ISNA(INDEX($A$39:$T$201,MATCH($B304,$B$39:$B$201,0),15)),"",INDEX($A$39:$T$201,MATCH($B304,$B$39:$B$201,0),15))</f>
        <v>2</v>
      </c>
      <c r="P304" s="13">
        <f>IF(ISNA(INDEX($A$39:$T$201,MATCH($B304,$B$39:$B$201,0),16)),"",INDEX($A$39:$T$201,MATCH($B304,$B$39:$B$201,0),16))</f>
        <v>4</v>
      </c>
      <c r="Q304" s="20">
        <f>IF(ISNA(INDEX($A$39:$T$201,MATCH($B304,$B$39:$B$201,0),17)),"",INDEX($A$39:$T$201,MATCH($B304,$B$39:$B$201,0),17))</f>
        <v>0</v>
      </c>
      <c r="R304" s="20">
        <f>IF(ISNA(INDEX($A$39:$T$201,MATCH($B304,$B$39:$B$201,0),18)),"",INDEX($A$39:$T$201,MATCH($B304,$B$39:$B$201,0),18))</f>
        <v>0</v>
      </c>
      <c r="S304" s="20" t="str">
        <f>IF(ISNA(INDEX($A$39:$T$201,MATCH($B304,$B$39:$B$201,0),19)),"",INDEX($A$39:$T$201,MATCH($B304,$B$39:$B$201,0),19))</f>
        <v>VP</v>
      </c>
      <c r="T304" s="20" t="str">
        <f>IF(ISNA(INDEX($A$39:$T$201,MATCH($B304,$B$39:$B$201,0),20)),"",INDEX($A$39:$T$201,MATCH($B304,$B$39:$B$201,0),20))</f>
        <v>DC</v>
      </c>
      <c r="U304" s="76"/>
      <c r="V304" s="55"/>
      <c r="W304" s="55"/>
      <c r="X304" s="55"/>
      <c r="Y304" s="55"/>
      <c r="Z304" s="55"/>
    </row>
    <row r="305" spans="1:26" ht="15" x14ac:dyDescent="0.25">
      <c r="A305" s="22" t="str">
        <f>IF(ISNA(INDEX($A$39:$T$201,MATCH($B305,$B$39:$B$201,0),1)),"",INDEX($A$39:$T$201,MATCH($B305,$B$39:$B$201,0),1))</f>
        <v>YLU0011</v>
      </c>
      <c r="B305" s="216" t="s">
        <v>235</v>
      </c>
      <c r="C305" s="217"/>
      <c r="D305" s="217"/>
      <c r="E305" s="217"/>
      <c r="F305" s="217"/>
      <c r="G305" s="217"/>
      <c r="H305" s="217"/>
      <c r="I305" s="218"/>
      <c r="J305" s="13">
        <f>IF(ISNA(INDEX($A$39:$T$201,MATCH($B305,$B$39:$B$201,0),10)),"",INDEX($A$39:$T$201,MATCH($B305,$B$39:$B$201,0),10))</f>
        <v>2</v>
      </c>
      <c r="K305" s="13">
        <f>IF(ISNA(INDEX($A$39:$T$201,MATCH($B305,$B$39:$B$201,0),11)),"",INDEX($A$39:$T$201,MATCH($B305,$B$39:$B$201,0),11))</f>
        <v>0</v>
      </c>
      <c r="L305" s="13">
        <f>IF(ISNA(INDEX($A$39:$T$201,MATCH($B305,$B$39:$B$201,0),12)),"",INDEX($A$39:$T$201,MATCH($B305,$B$39:$B$201,0),12))</f>
        <v>2</v>
      </c>
      <c r="M305" s="13">
        <f>IF(ISNA(INDEX($A$39:$T$201,MATCH($B305,$B$39:$B$201,0),13)),"",INDEX($A$39:$T$201,MATCH($B305,$B$39:$B$201,0),13))</f>
        <v>0</v>
      </c>
      <c r="N305" s="13">
        <f>IF(ISNA(INDEX($A$39:$T$201,MATCH($B305,$B$39:$B$201,0),14)),"",INDEX($A$39:$T$201,MATCH($B305,$B$39:$B$201,0),14))</f>
        <v>2</v>
      </c>
      <c r="O305" s="13">
        <f>IF(ISNA(INDEX($A$39:$T$201,MATCH($B305,$B$39:$B$201,0),15)),"",INDEX($A$39:$T$201,MATCH($B305,$B$39:$B$201,0),15))</f>
        <v>2</v>
      </c>
      <c r="P305" s="13">
        <f>IF(ISNA(INDEX($A$39:$T$201,MATCH($B305,$B$39:$B$201,0),16)),"",INDEX($A$39:$T$201,MATCH($B305,$B$39:$B$201,0),16))</f>
        <v>4</v>
      </c>
      <c r="Q305" s="20">
        <f>IF(ISNA(INDEX($A$39:$T$201,MATCH($B305,$B$39:$B$201,0),17)),"",INDEX($A$39:$T$201,MATCH($B305,$B$39:$B$201,0),17))</f>
        <v>0</v>
      </c>
      <c r="R305" s="20">
        <f>IF(ISNA(INDEX($A$39:$T$201,MATCH($B305,$B$39:$B$201,0),18)),"",INDEX($A$39:$T$201,MATCH($B305,$B$39:$B$201,0),18))</f>
        <v>0</v>
      </c>
      <c r="S305" s="20" t="str">
        <f>IF(ISNA(INDEX($A$39:$T$201,MATCH($B305,$B$39:$B$201,0),19)),"",INDEX($A$39:$T$201,MATCH($B305,$B$39:$B$201,0),19))</f>
        <v>VP</v>
      </c>
      <c r="T305" s="20" t="str">
        <f>IF(ISNA(INDEX($A$39:$T$201,MATCH($B305,$B$39:$B$201,0),20)),"",INDEX($A$39:$T$201,MATCH($B305,$B$39:$B$201,0),20))</f>
        <v>DC</v>
      </c>
      <c r="U305" s="76"/>
      <c r="V305" s="55"/>
      <c r="W305" s="55"/>
      <c r="X305" s="55"/>
      <c r="Y305" s="55"/>
      <c r="Z305" s="55"/>
    </row>
    <row r="306" spans="1:26" s="65" customFormat="1" ht="15" x14ac:dyDescent="0.25">
      <c r="A306" s="22" t="str">
        <f>IF(ISNA(INDEX($A$39:$T$201,MATCH($B306,$B$39:$B$201,0),1)),"",INDEX($A$39:$T$201,MATCH($B306,$B$39:$B$201,0),1))</f>
        <v>*</v>
      </c>
      <c r="B306" s="216" t="s">
        <v>226</v>
      </c>
      <c r="C306" s="217"/>
      <c r="D306" s="217"/>
      <c r="E306" s="217"/>
      <c r="F306" s="217"/>
      <c r="G306" s="217"/>
      <c r="H306" s="217"/>
      <c r="I306" s="218"/>
      <c r="J306" s="13">
        <f>IF(ISNA(INDEX($A$39:$T$201,MATCH($B306,$B$39:$B$201,0),10)),"",INDEX($A$39:$T$201,MATCH($B306,$B$39:$B$201,0),10))</f>
        <v>3</v>
      </c>
      <c r="K306" s="13">
        <f>IF(ISNA(INDEX($A$39:$T$201,MATCH($B306,$B$39:$B$201,0),11)),"",INDEX($A$39:$T$201,MATCH($B306,$B$39:$B$201,0),11))</f>
        <v>0</v>
      </c>
      <c r="L306" s="13">
        <f>IF(ISNA(INDEX($A$39:$T$201,MATCH($B306,$B$39:$B$201,0),12)),"",INDEX($A$39:$T$201,MATCH($B306,$B$39:$B$201,0),12))</f>
        <v>0</v>
      </c>
      <c r="M306" s="13">
        <f>IF(ISNA(INDEX($A$39:$T$201,MATCH($B306,$B$39:$B$201,0),13)),"",INDEX($A$39:$T$201,MATCH($B306,$B$39:$B$201,0),13))</f>
        <v>2</v>
      </c>
      <c r="N306" s="13">
        <f>IF(ISNA(INDEX($A$39:$T$201,MATCH($B306,$B$39:$B$201,0),14)),"",INDEX($A$39:$T$201,MATCH($B306,$B$39:$B$201,0),14))</f>
        <v>2</v>
      </c>
      <c r="O306" s="13">
        <f>IF(ISNA(INDEX($A$39:$T$201,MATCH($B306,$B$39:$B$201,0),15)),"",INDEX($A$39:$T$201,MATCH($B306,$B$39:$B$201,0),15))</f>
        <v>3</v>
      </c>
      <c r="P306" s="13">
        <f>IF(ISNA(INDEX($A$39:$T$201,MATCH($B306,$B$39:$B$201,0),16)),"",INDEX($A$39:$T$201,MATCH($B306,$B$39:$B$201,0),16))</f>
        <v>5</v>
      </c>
      <c r="Q306" s="20" t="str">
        <f>IF(ISNA(INDEX($A$39:$T$201,MATCH($B306,$B$39:$B$201,0),17)),"",INDEX($A$39:$T$201,MATCH($B306,$B$39:$B$201,0),17))</f>
        <v>E</v>
      </c>
      <c r="R306" s="20">
        <f>IF(ISNA(INDEX($A$39:$T$201,MATCH($B306,$B$39:$B$201,0),18)),"",INDEX($A$39:$T$201,MATCH($B306,$B$39:$B$201,0),18))</f>
        <v>0</v>
      </c>
      <c r="S306" s="20">
        <f>IF(ISNA(INDEX($A$39:$T$201,MATCH($B306,$B$39:$B$201,0),19)),"",INDEX($A$39:$T$201,MATCH($B306,$B$39:$B$201,0),19))</f>
        <v>0</v>
      </c>
      <c r="T306" s="20" t="str">
        <f>IF(ISNA(INDEX($A$39:$T$201,MATCH($B306,$B$39:$B$201,0),20)),"",INDEX($A$39:$T$201,MATCH($B306,$B$39:$B$201,0),20))</f>
        <v>DC</v>
      </c>
      <c r="U306" s="76"/>
      <c r="V306" s="55"/>
      <c r="W306" s="55"/>
      <c r="X306" s="55"/>
      <c r="Y306" s="55"/>
      <c r="Z306" s="55"/>
    </row>
    <row r="307" spans="1:26" s="65" customFormat="1" ht="15" x14ac:dyDescent="0.25">
      <c r="A307" s="22" t="str">
        <f>IF(ISNA(INDEX($A$39:$T$201,MATCH($B307,$B$39:$B$201,0),1)),"",INDEX($A$39:$T$201,MATCH($B307,$B$39:$B$201,0),1))</f>
        <v>**</v>
      </c>
      <c r="B307" s="216" t="s">
        <v>232</v>
      </c>
      <c r="C307" s="217"/>
      <c r="D307" s="217"/>
      <c r="E307" s="217"/>
      <c r="F307" s="217"/>
      <c r="G307" s="217"/>
      <c r="H307" s="217"/>
      <c r="I307" s="218"/>
      <c r="J307" s="13">
        <f>IF(ISNA(INDEX($A$39:$T$201,MATCH($B307,$B$39:$B$201,0),10)),"",INDEX($A$39:$T$201,MATCH($B307,$B$39:$B$201,0),10))</f>
        <v>3</v>
      </c>
      <c r="K307" s="13">
        <f>IF(ISNA(INDEX($A$39:$T$201,MATCH($B307,$B$39:$B$201,0),11)),"",INDEX($A$39:$T$201,MATCH($B307,$B$39:$B$201,0),11))</f>
        <v>0</v>
      </c>
      <c r="L307" s="13">
        <f>IF(ISNA(INDEX($A$39:$T$201,MATCH($B307,$B$39:$B$201,0),12)),"",INDEX($A$39:$T$201,MATCH($B307,$B$39:$B$201,0),12))</f>
        <v>0</v>
      </c>
      <c r="M307" s="13">
        <f>IF(ISNA(INDEX($A$39:$T$201,MATCH($B307,$B$39:$B$201,0),13)),"",INDEX($A$39:$T$201,MATCH($B307,$B$39:$B$201,0),13))</f>
        <v>2</v>
      </c>
      <c r="N307" s="13">
        <f>IF(ISNA(INDEX($A$39:$T$201,MATCH($B307,$B$39:$B$201,0),14)),"",INDEX($A$39:$T$201,MATCH($B307,$B$39:$B$201,0),14))</f>
        <v>2</v>
      </c>
      <c r="O307" s="13">
        <f>IF(ISNA(INDEX($A$39:$T$201,MATCH($B307,$B$39:$B$201,0),15)),"",INDEX($A$39:$T$201,MATCH($B307,$B$39:$B$201,0),15))</f>
        <v>3</v>
      </c>
      <c r="P307" s="13">
        <f>IF(ISNA(INDEX($A$39:$T$201,MATCH($B307,$B$39:$B$201,0),16)),"",INDEX($A$39:$T$201,MATCH($B307,$B$39:$B$201,0),16))</f>
        <v>5</v>
      </c>
      <c r="Q307" s="20" t="str">
        <f>IF(ISNA(INDEX($A$39:$T$201,MATCH($B307,$B$39:$B$201,0),17)),"",INDEX($A$39:$T$201,MATCH($B307,$B$39:$B$201,0),17))</f>
        <v>E</v>
      </c>
      <c r="R307" s="20">
        <f>IF(ISNA(INDEX($A$39:$T$201,MATCH($B307,$B$39:$B$201,0),18)),"",INDEX($A$39:$T$201,MATCH($B307,$B$39:$B$201,0),18))</f>
        <v>0</v>
      </c>
      <c r="S307" s="20">
        <f>IF(ISNA(INDEX($A$39:$T$201,MATCH($B307,$B$39:$B$201,0),19)),"",INDEX($A$39:$T$201,MATCH($B307,$B$39:$B$201,0),19))</f>
        <v>0</v>
      </c>
      <c r="T307" s="20" t="str">
        <f>IF(ISNA(INDEX($A$39:$T$201,MATCH($B307,$B$39:$B$201,0),20)),"",INDEX($A$39:$T$201,MATCH($B307,$B$39:$B$201,0),20))</f>
        <v>DC</v>
      </c>
      <c r="U307" s="76"/>
      <c r="V307" s="55"/>
      <c r="W307" s="55"/>
      <c r="X307" s="55"/>
      <c r="Y307" s="55"/>
      <c r="Z307" s="55"/>
    </row>
    <row r="308" spans="1:26" s="115" customFormat="1" ht="15" x14ac:dyDescent="0.25">
      <c r="A308" s="22" t="str">
        <f>IF(ISNA(INDEX($A$39:$T$201,MATCH($B308,$B$39:$B$201,0),1)),"",INDEX($A$39:$T$201,MATCH($B308,$B$39:$B$201,0),1))</f>
        <v>***</v>
      </c>
      <c r="B308" s="216" t="s">
        <v>240</v>
      </c>
      <c r="C308" s="217"/>
      <c r="D308" s="217"/>
      <c r="E308" s="217"/>
      <c r="F308" s="217"/>
      <c r="G308" s="217"/>
      <c r="H308" s="217"/>
      <c r="I308" s="218"/>
      <c r="J308" s="13">
        <f>IF(ISNA(INDEX($A$39:$T$201,MATCH($B308,$B$39:$B$201,0),10)),"",INDEX($A$39:$T$201,MATCH($B308,$B$39:$B$201,0),10))</f>
        <v>3</v>
      </c>
      <c r="K308" s="13">
        <f>IF(ISNA(INDEX($A$39:$T$201,MATCH($B308,$B$39:$B$201,0),11)),"",INDEX($A$39:$T$201,MATCH($B308,$B$39:$B$201,0),11))</f>
        <v>0</v>
      </c>
      <c r="L308" s="13">
        <f>IF(ISNA(INDEX($A$39:$T$201,MATCH($B308,$B$39:$B$201,0),12)),"",INDEX($A$39:$T$201,MATCH($B308,$B$39:$B$201,0),12))</f>
        <v>0</v>
      </c>
      <c r="M308" s="13">
        <f>IF(ISNA(INDEX($A$39:$T$201,MATCH($B308,$B$39:$B$201,0),13)),"",INDEX($A$39:$T$201,MATCH($B308,$B$39:$B$201,0),13))</f>
        <v>2</v>
      </c>
      <c r="N308" s="13">
        <f>IF(ISNA(INDEX($A$39:$T$201,MATCH($B308,$B$39:$B$201,0),14)),"",INDEX($A$39:$T$201,MATCH($B308,$B$39:$B$201,0),14))</f>
        <v>2</v>
      </c>
      <c r="O308" s="13">
        <f>IF(ISNA(INDEX($A$39:$T$201,MATCH($B308,$B$39:$B$201,0),15)),"",INDEX($A$39:$T$201,MATCH($B308,$B$39:$B$201,0),15))</f>
        <v>3</v>
      </c>
      <c r="P308" s="13">
        <f>IF(ISNA(INDEX($A$39:$T$201,MATCH($B308,$B$39:$B$201,0),16)),"",INDEX($A$39:$T$201,MATCH($B308,$B$39:$B$201,0),16))</f>
        <v>5</v>
      </c>
      <c r="Q308" s="20" t="str">
        <f>IF(ISNA(INDEX($A$39:$T$201,MATCH($B308,$B$39:$B$201,0),17)),"",INDEX($A$39:$T$201,MATCH($B308,$B$39:$B$201,0),17))</f>
        <v>E</v>
      </c>
      <c r="R308" s="20">
        <f>IF(ISNA(INDEX($A$39:$T$201,MATCH($B308,$B$39:$B$201,0),18)),"",INDEX($A$39:$T$201,MATCH($B308,$B$39:$B$201,0),18))</f>
        <v>0</v>
      </c>
      <c r="S308" s="20">
        <f>IF(ISNA(INDEX($A$39:$T$201,MATCH($B308,$B$39:$B$201,0),19)),"",INDEX($A$39:$T$201,MATCH($B308,$B$39:$B$201,0),19))</f>
        <v>0</v>
      </c>
      <c r="T308" s="20" t="str">
        <f>IF(ISNA(INDEX($A$39:$T$201,MATCH($B308,$B$39:$B$201,0),20)),"",INDEX($A$39:$T$201,MATCH($B308,$B$39:$B$201,0),20))</f>
        <v>DC</v>
      </c>
      <c r="U308" s="362">
        <f>K239+K296+K317</f>
        <v>1</v>
      </c>
      <c r="V308" s="55"/>
      <c r="W308" s="55"/>
      <c r="X308" s="55"/>
      <c r="Y308" s="55"/>
      <c r="Z308" s="55"/>
    </row>
    <row r="309" spans="1:26" s="65" customFormat="1" ht="15" x14ac:dyDescent="0.25">
      <c r="A309" s="22" t="str">
        <f>IF(ISNA(INDEX($A$39:$T$201,MATCH($B309,$B$39:$B$201,0),1)),"",INDEX($A$39:$T$201,MATCH($B309,$B$39:$B$201,0),1))</f>
        <v>****</v>
      </c>
      <c r="B309" s="216" t="s">
        <v>246</v>
      </c>
      <c r="C309" s="217"/>
      <c r="D309" s="217"/>
      <c r="E309" s="217"/>
      <c r="F309" s="217"/>
      <c r="G309" s="217"/>
      <c r="H309" s="217"/>
      <c r="I309" s="218"/>
      <c r="J309" s="13">
        <f>IF(ISNA(INDEX($A$39:$T$201,MATCH($B309,$B$39:$B$201,0),10)),"",INDEX($A$39:$T$201,MATCH($B309,$B$39:$B$201,0),10))</f>
        <v>3</v>
      </c>
      <c r="K309" s="13">
        <f>IF(ISNA(INDEX($A$39:$T$201,MATCH($B309,$B$39:$B$201,0),11)),"",INDEX($A$39:$T$201,MATCH($B309,$B$39:$B$201,0),11))</f>
        <v>0</v>
      </c>
      <c r="L309" s="13">
        <f>IF(ISNA(INDEX($A$39:$T$201,MATCH($B309,$B$39:$B$201,0),12)),"",INDEX($A$39:$T$201,MATCH($B309,$B$39:$B$201,0),12))</f>
        <v>0</v>
      </c>
      <c r="M309" s="13">
        <f>IF(ISNA(INDEX($A$39:$T$201,MATCH($B309,$B$39:$B$201,0),13)),"",INDEX($A$39:$T$201,MATCH($B309,$B$39:$B$201,0),13))</f>
        <v>2</v>
      </c>
      <c r="N309" s="13">
        <f>IF(ISNA(INDEX($A$39:$T$201,MATCH($B309,$B$39:$B$201,0),14)),"",INDEX($A$39:$T$201,MATCH($B309,$B$39:$B$201,0),14))</f>
        <v>2</v>
      </c>
      <c r="O309" s="13">
        <f>IF(ISNA(INDEX($A$39:$T$201,MATCH($B309,$B$39:$B$201,0),15)),"",INDEX($A$39:$T$201,MATCH($B309,$B$39:$B$201,0),15))</f>
        <v>3</v>
      </c>
      <c r="P309" s="13">
        <f>IF(ISNA(INDEX($A$39:$T$201,MATCH($B309,$B$39:$B$201,0),16)),"",INDEX($A$39:$T$201,MATCH($B309,$B$39:$B$201,0),16))</f>
        <v>5</v>
      </c>
      <c r="Q309" s="20" t="str">
        <f>IF(ISNA(INDEX($A$39:$T$201,MATCH($B309,$B$39:$B$201,0),17)),"",INDEX($A$39:$T$201,MATCH($B309,$B$39:$B$201,0),17))</f>
        <v>E</v>
      </c>
      <c r="R309" s="20">
        <f>IF(ISNA(INDEX($A$39:$T$201,MATCH($B309,$B$39:$B$201,0),18)),"",INDEX($A$39:$T$201,MATCH($B309,$B$39:$B$201,0),18))</f>
        <v>0</v>
      </c>
      <c r="S309" s="20">
        <f>IF(ISNA(INDEX($A$39:$T$201,MATCH($B309,$B$39:$B$201,0),19)),"",INDEX($A$39:$T$201,MATCH($B309,$B$39:$B$201,0),19))</f>
        <v>0</v>
      </c>
      <c r="T309" s="20" t="str">
        <f>IF(ISNA(INDEX($A$39:$T$201,MATCH($B309,$B$39:$B$201,0),20)),"",INDEX($A$39:$T$201,MATCH($B309,$B$39:$B$201,0),20))</f>
        <v>DC</v>
      </c>
      <c r="U309" s="362">
        <f>K240+K297+K318</f>
        <v>1</v>
      </c>
      <c r="V309" s="55"/>
      <c r="W309" s="55"/>
      <c r="X309" s="55"/>
      <c r="Y309" s="55"/>
      <c r="Z309" s="55"/>
    </row>
    <row r="310" spans="1:26" ht="15" x14ac:dyDescent="0.25">
      <c r="A310" s="22" t="str">
        <f>IF(ISNA(INDEX($A$39:$T$201,MATCH($B310,$B$39:$B$201,0),1)),"",INDEX($A$39:$T$201,MATCH($B310,$B$39:$B$201,0),1))</f>
        <v>LLX2021</v>
      </c>
      <c r="B310" s="216" t="s">
        <v>233</v>
      </c>
      <c r="C310" s="217"/>
      <c r="D310" s="217"/>
      <c r="E310" s="217"/>
      <c r="F310" s="217"/>
      <c r="G310" s="217"/>
      <c r="H310" s="217"/>
      <c r="I310" s="218"/>
      <c r="J310" s="13">
        <f>IF(ISNA(INDEX($A$39:$T$201,MATCH($B310,$B$39:$B$201,0),10)),"",INDEX($A$39:$T$201,MATCH($B310,$B$39:$B$201,0),10))</f>
        <v>3</v>
      </c>
      <c r="K310" s="13">
        <f>IF(ISNA(INDEX($A$39:$T$201,MATCH($B310,$B$39:$B$201,0),11)),"",INDEX($A$39:$T$201,MATCH($B310,$B$39:$B$201,0),11))</f>
        <v>1</v>
      </c>
      <c r="L310" s="13">
        <f>IF(ISNA(INDEX($A$39:$T$201,MATCH($B310,$B$39:$B$201,0),12)),"",INDEX($A$39:$T$201,MATCH($B310,$B$39:$B$201,0),12))</f>
        <v>0</v>
      </c>
      <c r="M310" s="13">
        <f>IF(ISNA(INDEX($A$39:$T$201,MATCH($B310,$B$39:$B$201,0),13)),"",INDEX($A$39:$T$201,MATCH($B310,$B$39:$B$201,0),13))</f>
        <v>0</v>
      </c>
      <c r="N310" s="13">
        <f>IF(ISNA(INDEX($A$39:$T$201,MATCH($B310,$B$39:$B$201,0),14)),"",INDEX($A$39:$T$201,MATCH($B310,$B$39:$B$201,0),14))</f>
        <v>1</v>
      </c>
      <c r="O310" s="13">
        <f>IF(ISNA(INDEX($A$39:$T$201,MATCH($B310,$B$39:$B$201,0),15)),"",INDEX($A$39:$T$201,MATCH($B310,$B$39:$B$201,0),15))</f>
        <v>4</v>
      </c>
      <c r="P310" s="13">
        <f>IF(ISNA(INDEX($A$39:$T$201,MATCH($B310,$B$39:$B$201,0),16)),"",INDEX($A$39:$T$201,MATCH($B310,$B$39:$B$201,0),16))</f>
        <v>5</v>
      </c>
      <c r="Q310" s="20">
        <f>IF(ISNA(INDEX($A$39:$T$201,MATCH($B310,$B$39:$B$201,0),17)),"",INDEX($A$39:$T$201,MATCH($B310,$B$39:$B$201,0),17))</f>
        <v>0</v>
      </c>
      <c r="R310" s="20" t="str">
        <f>IF(ISNA(INDEX($A$39:$T$201,MATCH($B310,$B$39:$B$201,0),18)),"",INDEX($A$39:$T$201,MATCH($B310,$B$39:$B$201,0),18))</f>
        <v>C</v>
      </c>
      <c r="S310" s="20">
        <f>IF(ISNA(INDEX($A$39:$T$201,MATCH($B310,$B$39:$B$201,0),19)),"",INDEX($A$39:$T$201,MATCH($B310,$B$39:$B$201,0),19))</f>
        <v>0</v>
      </c>
      <c r="T310" s="20" t="str">
        <f>IF(ISNA(INDEX($A$39:$T$201,MATCH($B310,$B$39:$B$201,0),20)),"",INDEX($A$39:$T$201,MATCH($B310,$B$39:$B$201,0),20))</f>
        <v>DC</v>
      </c>
      <c r="U310" s="76"/>
      <c r="V310" s="55"/>
      <c r="W310" s="55"/>
      <c r="X310" s="55"/>
      <c r="Y310" s="55"/>
      <c r="Z310" s="55"/>
    </row>
    <row r="311" spans="1:26" ht="15" x14ac:dyDescent="0.25">
      <c r="A311" s="70" t="s">
        <v>27</v>
      </c>
      <c r="B311" s="222"/>
      <c r="C311" s="222"/>
      <c r="D311" s="222"/>
      <c r="E311" s="222"/>
      <c r="F311" s="222"/>
      <c r="G311" s="222"/>
      <c r="H311" s="222"/>
      <c r="I311" s="222"/>
      <c r="J311" s="15">
        <f t="shared" ref="J311:P311" si="66">SUM(J303:J310)</f>
        <v>22</v>
      </c>
      <c r="K311" s="15">
        <f t="shared" si="66"/>
        <v>1</v>
      </c>
      <c r="L311" s="15">
        <f t="shared" si="66"/>
        <v>4</v>
      </c>
      <c r="M311" s="15">
        <f t="shared" si="66"/>
        <v>10</v>
      </c>
      <c r="N311" s="15">
        <f t="shared" si="66"/>
        <v>15</v>
      </c>
      <c r="O311" s="15">
        <f t="shared" si="66"/>
        <v>23</v>
      </c>
      <c r="P311" s="15">
        <f t="shared" si="66"/>
        <v>38</v>
      </c>
      <c r="Q311" s="70">
        <f>COUNTIF(Q303:Q310,"E")</f>
        <v>4</v>
      </c>
      <c r="R311" s="70">
        <f>COUNTIF(R303:R310,"C")</f>
        <v>1</v>
      </c>
      <c r="S311" s="70">
        <f>COUNTIF(S303:S310,"VP")</f>
        <v>3</v>
      </c>
      <c r="T311" s="71">
        <f>COUNTA(T303:T310)</f>
        <v>8</v>
      </c>
      <c r="U311" s="76"/>
      <c r="V311" s="55"/>
      <c r="W311" s="55"/>
      <c r="X311" s="55"/>
      <c r="Y311" s="55"/>
      <c r="Z311" s="55"/>
    </row>
    <row r="312" spans="1:26" s="53" customFormat="1" hidden="1" x14ac:dyDescent="0.2">
      <c r="A312" s="22" t="str">
        <f>IF(ISNA(INDEX($A$39:$T$201,MATCH($B312,$B$39:$B$201,0),1)),"",INDEX($A$39:$T$201,MATCH($B312,$B$39:$B$201,0),1))</f>
        <v/>
      </c>
      <c r="B312" s="216"/>
      <c r="C312" s="217"/>
      <c r="D312" s="217"/>
      <c r="E312" s="217"/>
      <c r="F312" s="217"/>
      <c r="G312" s="217"/>
      <c r="H312" s="217"/>
      <c r="I312" s="218"/>
      <c r="J312" s="13" t="str">
        <f>IF(ISNA(INDEX($A$39:$T$201,MATCH($B312,$B$39:$B$201,0),10)),"",INDEX($A$39:$T$201,MATCH($B312,$B$39:$B$201,0),10))</f>
        <v/>
      </c>
      <c r="K312" s="13" t="str">
        <f>IF(ISNA(INDEX($A$39:$T$201,MATCH($B312,$B$39:$B$201,0),11)),"",INDEX($A$39:$T$201,MATCH($B312,$B$39:$B$201,0),11))</f>
        <v/>
      </c>
      <c r="L312" s="13" t="str">
        <f>IF(ISNA(INDEX($A$39:$T$201,MATCH($B312,$B$39:$B$201,0),12)),"",INDEX($A$39:$T$201,MATCH($B312,$B$39:$B$201,0),12))</f>
        <v/>
      </c>
      <c r="M312" s="13" t="str">
        <f>IF(ISNA(INDEX($A$39:$T$201,MATCH($B312,$B$39:$B$201,0),13)),"",INDEX($A$39:$T$201,MATCH($B312,$B$39:$B$201,0),13))</f>
        <v/>
      </c>
      <c r="N312" s="13" t="str">
        <f>IF(ISNA(INDEX($A$39:$T$201,MATCH($B312,$B$39:$B$201,0),14)),"",INDEX($A$39:$T$201,MATCH($B312,$B$39:$B$201,0),14))</f>
        <v/>
      </c>
      <c r="O312" s="13" t="str">
        <f>IF(ISNA(INDEX($A$39:$T$201,MATCH($B312,$B$39:$B$201,0),15)),"",INDEX($A$39:$T$201,MATCH($B312,$B$39:$B$201,0),15))</f>
        <v/>
      </c>
      <c r="P312" s="13" t="str">
        <f>IF(ISNA(INDEX($A$39:$T$201,MATCH($B312,$B$39:$B$201,0),16)),"",INDEX($A$39:$T$201,MATCH($B312,$B$39:$B$201,0),16))</f>
        <v/>
      </c>
      <c r="Q312" s="20" t="str">
        <f>IF(ISNA(INDEX($A$39:$T$201,MATCH($B312,$B$39:$B$201,0),17)),"",INDEX($A$39:$T$201,MATCH($B312,$B$39:$B$201,0),17))</f>
        <v/>
      </c>
      <c r="R312" s="20" t="str">
        <f>IF(ISNA(INDEX($A$39:$T$201,MATCH($B312,$B$39:$B$201,0),18)),"",INDEX($A$39:$T$201,MATCH($B312,$B$39:$B$201,0),18))</f>
        <v/>
      </c>
      <c r="S312" s="20" t="str">
        <f>IF(ISNA(INDEX($A$39:$T$201,MATCH($B312,$B$39:$B$201,0),19)),"",INDEX($A$39:$T$201,MATCH($B312,$B$39:$B$201,0),19))</f>
        <v/>
      </c>
      <c r="T312" s="20"/>
    </row>
    <row r="313" spans="1:26" hidden="1" x14ac:dyDescent="0.2">
      <c r="A313" s="70" t="s">
        <v>27</v>
      </c>
      <c r="B313" s="157"/>
      <c r="C313" s="158"/>
      <c r="D313" s="158"/>
      <c r="E313" s="158"/>
      <c r="F313" s="158"/>
      <c r="G313" s="158"/>
      <c r="H313" s="158"/>
      <c r="I313" s="159"/>
      <c r="J313" s="15">
        <f t="shared" ref="J313:P313" si="67">SUM(J312:J312)</f>
        <v>0</v>
      </c>
      <c r="K313" s="15">
        <f t="shared" si="67"/>
        <v>0</v>
      </c>
      <c r="L313" s="15">
        <f t="shared" si="67"/>
        <v>0</v>
      </c>
      <c r="M313" s="15">
        <f t="shared" si="67"/>
        <v>0</v>
      </c>
      <c r="N313" s="15">
        <f t="shared" si="67"/>
        <v>0</v>
      </c>
      <c r="O313" s="15">
        <f t="shared" si="67"/>
        <v>0</v>
      </c>
      <c r="P313" s="15">
        <f t="shared" si="67"/>
        <v>0</v>
      </c>
      <c r="Q313" s="70">
        <f>COUNTIF(Q312:Q312,"E")</f>
        <v>0</v>
      </c>
      <c r="R313" s="70">
        <f>COUNTIF(R312:R312,"C")</f>
        <v>0</v>
      </c>
      <c r="S313" s="70">
        <f>COUNTIF(S312:S312,"VP")</f>
        <v>0</v>
      </c>
      <c r="T313" s="71">
        <f>COUNTA(T312:T312)</f>
        <v>0</v>
      </c>
    </row>
    <row r="314" spans="1:26" ht="31.5" customHeight="1" x14ac:dyDescent="0.25">
      <c r="A314" s="223" t="s">
        <v>96</v>
      </c>
      <c r="B314" s="223"/>
      <c r="C314" s="223"/>
      <c r="D314" s="223"/>
      <c r="E314" s="223"/>
      <c r="F314" s="223"/>
      <c r="G314" s="223"/>
      <c r="H314" s="223"/>
      <c r="I314" s="223"/>
      <c r="J314" s="15">
        <f t="shared" ref="J314:T314" si="68">SUM(J311,J313)</f>
        <v>22</v>
      </c>
      <c r="K314" s="15">
        <f t="shared" si="68"/>
        <v>1</v>
      </c>
      <c r="L314" s="15">
        <f t="shared" si="68"/>
        <v>4</v>
      </c>
      <c r="M314" s="15">
        <f t="shared" si="68"/>
        <v>10</v>
      </c>
      <c r="N314" s="15">
        <f t="shared" si="68"/>
        <v>15</v>
      </c>
      <c r="O314" s="15">
        <f t="shared" si="68"/>
        <v>23</v>
      </c>
      <c r="P314" s="15">
        <f t="shared" si="68"/>
        <v>38</v>
      </c>
      <c r="Q314" s="15">
        <f t="shared" si="68"/>
        <v>4</v>
      </c>
      <c r="R314" s="15">
        <f t="shared" si="68"/>
        <v>1</v>
      </c>
      <c r="S314" s="15">
        <f t="shared" si="68"/>
        <v>3</v>
      </c>
      <c r="T314" s="77">
        <f t="shared" si="68"/>
        <v>8</v>
      </c>
      <c r="U314" s="211" t="s">
        <v>104</v>
      </c>
      <c r="V314" s="211"/>
      <c r="W314" s="211"/>
      <c r="X314" s="211"/>
      <c r="Y314" s="55"/>
      <c r="Z314" s="55"/>
    </row>
    <row r="315" spans="1:26" ht="15" x14ac:dyDescent="0.2">
      <c r="A315" s="224" t="s">
        <v>52</v>
      </c>
      <c r="B315" s="225"/>
      <c r="C315" s="225"/>
      <c r="D315" s="225"/>
      <c r="E315" s="225"/>
      <c r="F315" s="225"/>
      <c r="G315" s="225"/>
      <c r="H315" s="225"/>
      <c r="I315" s="225"/>
      <c r="J315" s="226"/>
      <c r="K315" s="15">
        <f t="shared" ref="K315:P315" si="69">K311*14+K313*12</f>
        <v>14</v>
      </c>
      <c r="L315" s="15">
        <f t="shared" si="69"/>
        <v>56</v>
      </c>
      <c r="M315" s="15">
        <f t="shared" si="69"/>
        <v>140</v>
      </c>
      <c r="N315" s="15">
        <f t="shared" si="69"/>
        <v>210</v>
      </c>
      <c r="O315" s="15">
        <f t="shared" si="69"/>
        <v>322</v>
      </c>
      <c r="P315" s="15">
        <f t="shared" si="69"/>
        <v>532</v>
      </c>
      <c r="Q315" s="259"/>
      <c r="R315" s="260"/>
      <c r="S315" s="260"/>
      <c r="T315" s="261"/>
      <c r="U315" s="211"/>
      <c r="V315" s="211"/>
      <c r="W315" s="211"/>
      <c r="X315" s="211"/>
      <c r="Y315" s="90"/>
      <c r="Z315" s="87"/>
    </row>
    <row r="316" spans="1:26" ht="15" x14ac:dyDescent="0.2">
      <c r="A316" s="227"/>
      <c r="B316" s="228"/>
      <c r="C316" s="228"/>
      <c r="D316" s="228"/>
      <c r="E316" s="228"/>
      <c r="F316" s="228"/>
      <c r="G316" s="228"/>
      <c r="H316" s="228"/>
      <c r="I316" s="228"/>
      <c r="J316" s="229"/>
      <c r="K316" s="219">
        <f>SUM(K315:M315)</f>
        <v>210</v>
      </c>
      <c r="L316" s="220"/>
      <c r="M316" s="221"/>
      <c r="N316" s="219">
        <f>SUM(N315:O315)</f>
        <v>532</v>
      </c>
      <c r="O316" s="220"/>
      <c r="P316" s="221"/>
      <c r="Q316" s="262"/>
      <c r="R316" s="263"/>
      <c r="S316" s="263"/>
      <c r="T316" s="264"/>
      <c r="U316" s="211"/>
      <c r="V316" s="211"/>
      <c r="W316" s="211"/>
      <c r="X316" s="211"/>
      <c r="Y316" s="90"/>
      <c r="Z316" s="87"/>
    </row>
    <row r="317" spans="1:26" ht="15" x14ac:dyDescent="0.2">
      <c r="A317" s="248" t="s">
        <v>94</v>
      </c>
      <c r="B317" s="249"/>
      <c r="C317" s="249"/>
      <c r="D317" s="249"/>
      <c r="E317" s="249"/>
      <c r="F317" s="249"/>
      <c r="G317" s="249"/>
      <c r="H317" s="249"/>
      <c r="I317" s="249"/>
      <c r="J317" s="250"/>
      <c r="K317" s="254">
        <f>T314/SUM(T54,T70,T87,T104,T119,T139)</f>
        <v>0.14545454545454545</v>
      </c>
      <c r="L317" s="255"/>
      <c r="M317" s="255"/>
      <c r="N317" s="255"/>
      <c r="O317" s="255"/>
      <c r="P317" s="255"/>
      <c r="Q317" s="255"/>
      <c r="R317" s="255"/>
      <c r="S317" s="255"/>
      <c r="T317" s="256"/>
      <c r="U317" s="207" t="s">
        <v>105</v>
      </c>
      <c r="V317" s="208"/>
      <c r="W317" s="208"/>
      <c r="X317" s="209"/>
      <c r="Y317" s="90"/>
      <c r="Z317" s="87"/>
    </row>
    <row r="318" spans="1:26" x14ac:dyDescent="0.2">
      <c r="A318" s="251" t="s">
        <v>97</v>
      </c>
      <c r="B318" s="252"/>
      <c r="C318" s="252"/>
      <c r="D318" s="252"/>
      <c r="E318" s="252"/>
      <c r="F318" s="252"/>
      <c r="G318" s="252"/>
      <c r="H318" s="252"/>
      <c r="I318" s="252"/>
      <c r="J318" s="253"/>
      <c r="K318" s="254">
        <f>K316/(SUM(N54,N70,N87,N104,N119)*14+N139*12)</f>
        <v>9.3582887700534759E-2</v>
      </c>
      <c r="L318" s="255"/>
      <c r="M318" s="255"/>
      <c r="N318" s="255"/>
      <c r="O318" s="255"/>
      <c r="P318" s="255"/>
      <c r="Q318" s="255"/>
      <c r="R318" s="255"/>
      <c r="S318" s="255"/>
      <c r="T318" s="256"/>
      <c r="U318" s="210">
        <f>K239+K296+K317</f>
        <v>1</v>
      </c>
      <c r="V318" s="210"/>
      <c r="W318" s="210"/>
      <c r="X318" s="210"/>
      <c r="Y318" s="230" t="s">
        <v>106</v>
      </c>
      <c r="Z318" s="231"/>
    </row>
    <row r="319" spans="1:26" x14ac:dyDescent="0.2">
      <c r="U319" s="198" t="str">
        <f>IF(U318=100%,"Corect",IF(U318&gt;100%,"Ați dublat unele discipline","Ați pierdut unele discipline"))</f>
        <v>Corect</v>
      </c>
      <c r="V319" s="198"/>
      <c r="W319" s="198"/>
      <c r="X319" s="198"/>
      <c r="Y319" s="215"/>
      <c r="Z319" s="215"/>
    </row>
    <row r="320" spans="1:26" x14ac:dyDescent="0.2">
      <c r="A320" s="271" t="s">
        <v>76</v>
      </c>
      <c r="B320" s="271"/>
      <c r="U320" s="198" t="e">
        <f>IF(#REF!=100%,"Corect",IF(#REF!&gt;100%,"Ați dublat unele discipline","Ați pierdut unele discipline"))</f>
        <v>#REF!</v>
      </c>
      <c r="V320" s="198"/>
      <c r="W320" s="198"/>
      <c r="X320" s="198"/>
      <c r="Y320" s="91"/>
      <c r="Z320" s="92"/>
    </row>
    <row r="321" spans="1:24" x14ac:dyDescent="0.2">
      <c r="A321" s="235" t="s">
        <v>29</v>
      </c>
      <c r="B321" s="239" t="s">
        <v>64</v>
      </c>
      <c r="C321" s="310"/>
      <c r="D321" s="310"/>
      <c r="E321" s="310"/>
      <c r="F321" s="310"/>
      <c r="G321" s="240"/>
      <c r="H321" s="239" t="s">
        <v>67</v>
      </c>
      <c r="I321" s="240"/>
      <c r="J321" s="236" t="s">
        <v>68</v>
      </c>
      <c r="K321" s="237"/>
      <c r="L321" s="237"/>
      <c r="M321" s="237"/>
      <c r="N321" s="237"/>
      <c r="O321" s="238"/>
      <c r="P321" s="239" t="s">
        <v>51</v>
      </c>
      <c r="Q321" s="240"/>
      <c r="R321" s="236" t="s">
        <v>69</v>
      </c>
      <c r="S321" s="237"/>
      <c r="T321" s="238"/>
      <c r="U321" s="34"/>
      <c r="V321" s="34"/>
    </row>
    <row r="322" spans="1:24" x14ac:dyDescent="0.2">
      <c r="A322" s="235"/>
      <c r="B322" s="241"/>
      <c r="C322" s="311"/>
      <c r="D322" s="311"/>
      <c r="E322" s="311"/>
      <c r="F322" s="311"/>
      <c r="G322" s="242"/>
      <c r="H322" s="241"/>
      <c r="I322" s="242"/>
      <c r="J322" s="236" t="s">
        <v>36</v>
      </c>
      <c r="K322" s="238"/>
      <c r="L322" s="236" t="s">
        <v>7</v>
      </c>
      <c r="M322" s="238"/>
      <c r="N322" s="236" t="s">
        <v>33</v>
      </c>
      <c r="O322" s="238"/>
      <c r="P322" s="241"/>
      <c r="Q322" s="242"/>
      <c r="R322" s="21" t="s">
        <v>70</v>
      </c>
      <c r="S322" s="21" t="s">
        <v>71</v>
      </c>
      <c r="T322" s="21" t="s">
        <v>72</v>
      </c>
    </row>
    <row r="323" spans="1:24" x14ac:dyDescent="0.2">
      <c r="A323" s="21">
        <v>1</v>
      </c>
      <c r="B323" s="236" t="s">
        <v>65</v>
      </c>
      <c r="C323" s="237"/>
      <c r="D323" s="237"/>
      <c r="E323" s="237"/>
      <c r="F323" s="237"/>
      <c r="G323" s="238"/>
      <c r="H323" s="234">
        <f>J323</f>
        <v>1818</v>
      </c>
      <c r="I323" s="234"/>
      <c r="J323" s="246">
        <f>(SUM(N54+N70+N87+N104+N119)*14+N139*12)-J324</f>
        <v>1818</v>
      </c>
      <c r="K323" s="247"/>
      <c r="L323" s="246">
        <f>(SUM(O54+O70+O87+O104+O119)*14+O139*12)-L324</f>
        <v>2348</v>
      </c>
      <c r="M323" s="247"/>
      <c r="N323" s="246">
        <f>(SUM(P54+P70+P87+P104+P119)*14+P139*12)-N324</f>
        <v>4166</v>
      </c>
      <c r="O323" s="247"/>
      <c r="P323" s="244">
        <f>H323/H325</f>
        <v>0.81016042780748665</v>
      </c>
      <c r="Q323" s="245"/>
      <c r="R323" s="12">
        <f>J54+J70-R324</f>
        <v>61</v>
      </c>
      <c r="S323" s="12">
        <f>J87+J104-S324</f>
        <v>65</v>
      </c>
      <c r="T323" s="12">
        <f>J119+J139-T324</f>
        <v>44</v>
      </c>
    </row>
    <row r="324" spans="1:24" ht="12.75" customHeight="1" x14ac:dyDescent="0.2">
      <c r="A324" s="21">
        <v>2</v>
      </c>
      <c r="B324" s="236" t="s">
        <v>66</v>
      </c>
      <c r="C324" s="237"/>
      <c r="D324" s="237"/>
      <c r="E324" s="237"/>
      <c r="F324" s="237"/>
      <c r="G324" s="238"/>
      <c r="H324" s="234">
        <f>J324</f>
        <v>426</v>
      </c>
      <c r="I324" s="234"/>
      <c r="J324" s="243">
        <f>N179</f>
        <v>426</v>
      </c>
      <c r="K324" s="206"/>
      <c r="L324" s="243">
        <f>O179</f>
        <v>482</v>
      </c>
      <c r="M324" s="206"/>
      <c r="N324" s="312">
        <f>SUM(J324:M324)</f>
        <v>908</v>
      </c>
      <c r="O324" s="313"/>
      <c r="P324" s="244">
        <f>H324/H325</f>
        <v>0.18983957219251338</v>
      </c>
      <c r="Q324" s="245"/>
      <c r="R324" s="11">
        <v>9</v>
      </c>
      <c r="S324" s="11">
        <v>7</v>
      </c>
      <c r="T324" s="11">
        <v>22</v>
      </c>
      <c r="U324" s="316" t="str">
        <f>IF(N324=P179,"Corect","Nu corespunde cu tabelul de opționale")</f>
        <v>Corect</v>
      </c>
      <c r="V324" s="317"/>
      <c r="W324" s="317"/>
      <c r="X324" s="317"/>
    </row>
    <row r="325" spans="1:24" x14ac:dyDescent="0.2">
      <c r="A325" s="236" t="s">
        <v>27</v>
      </c>
      <c r="B325" s="237"/>
      <c r="C325" s="237"/>
      <c r="D325" s="237"/>
      <c r="E325" s="237"/>
      <c r="F325" s="237"/>
      <c r="G325" s="238"/>
      <c r="H325" s="235">
        <f>SUM(H323:I324)</f>
        <v>2244</v>
      </c>
      <c r="I325" s="235"/>
      <c r="J325" s="235">
        <f>SUM(J323:K324)</f>
        <v>2244</v>
      </c>
      <c r="K325" s="235"/>
      <c r="L325" s="157">
        <f>SUM(L323:M324)</f>
        <v>2830</v>
      </c>
      <c r="M325" s="159"/>
      <c r="N325" s="157">
        <f>SUM(N323:O324)</f>
        <v>5074</v>
      </c>
      <c r="O325" s="159"/>
      <c r="P325" s="232">
        <f>SUM(P323:Q324)</f>
        <v>1</v>
      </c>
      <c r="Q325" s="233"/>
      <c r="R325" s="14">
        <f>SUM(R323:R324)</f>
        <v>70</v>
      </c>
      <c r="S325" s="14">
        <f>SUM(S323:S324)</f>
        <v>72</v>
      </c>
      <c r="T325" s="14">
        <f>SUM(T323:T324)</f>
        <v>66</v>
      </c>
    </row>
    <row r="326" spans="1:24" s="65" customFormat="1" x14ac:dyDescent="0.2">
      <c r="A326" s="68"/>
      <c r="B326" s="68"/>
      <c r="C326" s="68"/>
      <c r="D326" s="68"/>
      <c r="E326" s="68"/>
      <c r="F326" s="68"/>
      <c r="G326" s="68"/>
      <c r="H326" s="68"/>
      <c r="I326" s="68"/>
      <c r="J326" s="68"/>
      <c r="K326" s="68"/>
      <c r="L326" s="48"/>
      <c r="M326" s="48"/>
      <c r="N326" s="48"/>
      <c r="O326" s="48"/>
      <c r="P326" s="69"/>
      <c r="Q326" s="69"/>
      <c r="R326" s="48"/>
      <c r="S326" s="48"/>
      <c r="T326" s="48"/>
    </row>
    <row r="327" spans="1:24" s="65" customFormat="1" x14ac:dyDescent="0.2">
      <c r="A327" s="68"/>
      <c r="B327" s="68"/>
      <c r="C327" s="68"/>
      <c r="D327" s="68"/>
      <c r="E327" s="68"/>
      <c r="F327" s="68"/>
      <c r="G327" s="68"/>
      <c r="H327" s="68"/>
      <c r="I327" s="68"/>
      <c r="J327" s="68"/>
      <c r="K327" s="68"/>
      <c r="L327" s="48"/>
      <c r="M327" s="48"/>
      <c r="N327" s="48"/>
      <c r="O327" s="48"/>
      <c r="P327" s="69"/>
      <c r="Q327" s="69"/>
      <c r="R327" s="48"/>
      <c r="S327" s="48"/>
      <c r="T327" s="48"/>
    </row>
  </sheetData>
  <sheetProtection deleteColumns="0" deleteRows="0" selectLockedCells="1" selectUnlockedCells="1"/>
  <mergeCells count="418">
    <mergeCell ref="M7:T10"/>
    <mergeCell ref="M11:T11"/>
    <mergeCell ref="M12:T13"/>
    <mergeCell ref="M14:T14"/>
    <mergeCell ref="M17:T18"/>
    <mergeCell ref="M19:T20"/>
    <mergeCell ref="B167:I167"/>
    <mergeCell ref="B228:I228"/>
    <mergeCell ref="B277:I277"/>
    <mergeCell ref="B278:I278"/>
    <mergeCell ref="B279:I279"/>
    <mergeCell ref="K90:M90"/>
    <mergeCell ref="A106:T106"/>
    <mergeCell ref="B127:I128"/>
    <mergeCell ref="T107:T108"/>
    <mergeCell ref="B113:I113"/>
    <mergeCell ref="B111:I111"/>
    <mergeCell ref="B112:I112"/>
    <mergeCell ref="J107:J108"/>
    <mergeCell ref="B118:I118"/>
    <mergeCell ref="B101:I101"/>
    <mergeCell ref="B192:I192"/>
    <mergeCell ref="B190:I190"/>
    <mergeCell ref="T142:T143"/>
    <mergeCell ref="B188:I188"/>
    <mergeCell ref="A107:A108"/>
    <mergeCell ref="Q185:S185"/>
    <mergeCell ref="T185:T186"/>
    <mergeCell ref="K182:T182"/>
    <mergeCell ref="B82:I82"/>
    <mergeCell ref="A89:T89"/>
    <mergeCell ref="B78:I78"/>
    <mergeCell ref="B81:I81"/>
    <mergeCell ref="J90:J91"/>
    <mergeCell ref="B63:I63"/>
    <mergeCell ref="B44:I44"/>
    <mergeCell ref="Q294:T295"/>
    <mergeCell ref="T57:T58"/>
    <mergeCell ref="Q127:S127"/>
    <mergeCell ref="K127:M127"/>
    <mergeCell ref="B259:I259"/>
    <mergeCell ref="B260:I260"/>
    <mergeCell ref="B261:I261"/>
    <mergeCell ref="B262:I262"/>
    <mergeCell ref="B130:I130"/>
    <mergeCell ref="B160:I160"/>
    <mergeCell ref="B162:T162"/>
    <mergeCell ref="B157:I157"/>
    <mergeCell ref="B158:I158"/>
    <mergeCell ref="B152:I152"/>
    <mergeCell ref="B164:I164"/>
    <mergeCell ref="B185:I186"/>
    <mergeCell ref="N185:P185"/>
    <mergeCell ref="B62:I62"/>
    <mergeCell ref="B45:I45"/>
    <mergeCell ref="B43:I43"/>
    <mergeCell ref="B69:I69"/>
    <mergeCell ref="B64:I64"/>
    <mergeCell ref="B49:I49"/>
    <mergeCell ref="B61:I61"/>
    <mergeCell ref="B76:I76"/>
    <mergeCell ref="B67:I67"/>
    <mergeCell ref="B65:I65"/>
    <mergeCell ref="U70:W70"/>
    <mergeCell ref="U87:W87"/>
    <mergeCell ref="U104:W104"/>
    <mergeCell ref="U119:W119"/>
    <mergeCell ref="A72:T72"/>
    <mergeCell ref="J73:J74"/>
    <mergeCell ref="J127:J128"/>
    <mergeCell ref="K107:M107"/>
    <mergeCell ref="N107:P107"/>
    <mergeCell ref="Q107:S107"/>
    <mergeCell ref="B110:I110"/>
    <mergeCell ref="B107:I108"/>
    <mergeCell ref="B77:I77"/>
    <mergeCell ref="B70:I70"/>
    <mergeCell ref="N127:P127"/>
    <mergeCell ref="B119:I119"/>
    <mergeCell ref="A73:A74"/>
    <mergeCell ref="B73:I74"/>
    <mergeCell ref="B95:I95"/>
    <mergeCell ref="B117:I117"/>
    <mergeCell ref="B96:I96"/>
    <mergeCell ref="T73:T74"/>
    <mergeCell ref="K73:M73"/>
    <mergeCell ref="N73:P73"/>
    <mergeCell ref="U54:W54"/>
    <mergeCell ref="U324:X324"/>
    <mergeCell ref="A195:T195"/>
    <mergeCell ref="B196:I196"/>
    <mergeCell ref="A193:T193"/>
    <mergeCell ref="Q200:T201"/>
    <mergeCell ref="N201:P201"/>
    <mergeCell ref="K221:M221"/>
    <mergeCell ref="N221:P221"/>
    <mergeCell ref="B230:I230"/>
    <mergeCell ref="B194:I194"/>
    <mergeCell ref="B103:I103"/>
    <mergeCell ref="B114:I114"/>
    <mergeCell ref="B116:I116"/>
    <mergeCell ref="A127:A128"/>
    <mergeCell ref="T127:T128"/>
    <mergeCell ref="B138:I138"/>
    <mergeCell ref="B139:I139"/>
    <mergeCell ref="A142:A143"/>
    <mergeCell ref="B132:I132"/>
    <mergeCell ref="B142:I143"/>
    <mergeCell ref="B131:I131"/>
    <mergeCell ref="B133:I133"/>
    <mergeCell ref="Q73:S73"/>
    <mergeCell ref="B229:I229"/>
    <mergeCell ref="A220:T220"/>
    <mergeCell ref="B321:G322"/>
    <mergeCell ref="A232:T232"/>
    <mergeCell ref="B231:I231"/>
    <mergeCell ref="N324:O324"/>
    <mergeCell ref="P324:Q324"/>
    <mergeCell ref="P321:Q322"/>
    <mergeCell ref="J322:K322"/>
    <mergeCell ref="L322:M322"/>
    <mergeCell ref="N322:O322"/>
    <mergeCell ref="J321:O321"/>
    <mergeCell ref="J323:K323"/>
    <mergeCell ref="Q221:S221"/>
    <mergeCell ref="B233:I233"/>
    <mergeCell ref="A236:I236"/>
    <mergeCell ref="B235:I235"/>
    <mergeCell ref="B234:I234"/>
    <mergeCell ref="B226:I226"/>
    <mergeCell ref="B227:I227"/>
    <mergeCell ref="B224:I224"/>
    <mergeCell ref="N300:P300"/>
    <mergeCell ref="A57:A58"/>
    <mergeCell ref="B54:I54"/>
    <mergeCell ref="B60:I60"/>
    <mergeCell ref="Q40:S40"/>
    <mergeCell ref="A25:K28"/>
    <mergeCell ref="I31:K31"/>
    <mergeCell ref="N40:P40"/>
    <mergeCell ref="K40:M40"/>
    <mergeCell ref="J40:J41"/>
    <mergeCell ref="A24:K24"/>
    <mergeCell ref="B47:I47"/>
    <mergeCell ref="A56:T56"/>
    <mergeCell ref="J57:J58"/>
    <mergeCell ref="A40:A41"/>
    <mergeCell ref="G31:G32"/>
    <mergeCell ref="A42:T42"/>
    <mergeCell ref="A39:T39"/>
    <mergeCell ref="B40:I41"/>
    <mergeCell ref="B31:C31"/>
    <mergeCell ref="A22:K23"/>
    <mergeCell ref="A16:K16"/>
    <mergeCell ref="A2:K2"/>
    <mergeCell ref="O5:Q5"/>
    <mergeCell ref="O6:Q6"/>
    <mergeCell ref="O3:Q3"/>
    <mergeCell ref="O4:Q4"/>
    <mergeCell ref="M4:N4"/>
    <mergeCell ref="M6:N6"/>
    <mergeCell ref="R3:T3"/>
    <mergeCell ref="R4:T4"/>
    <mergeCell ref="R5:T5"/>
    <mergeCell ref="R6:T6"/>
    <mergeCell ref="A11:K11"/>
    <mergeCell ref="A4:K4"/>
    <mergeCell ref="A5:K5"/>
    <mergeCell ref="A12:K12"/>
    <mergeCell ref="M15:T15"/>
    <mergeCell ref="M16:T16"/>
    <mergeCell ref="A6:K10"/>
    <mergeCell ref="A1:K1"/>
    <mergeCell ref="A3:K3"/>
    <mergeCell ref="K57:M57"/>
    <mergeCell ref="B51:I51"/>
    <mergeCell ref="M1:T1"/>
    <mergeCell ref="A37:T37"/>
    <mergeCell ref="A19:K19"/>
    <mergeCell ref="A17:K17"/>
    <mergeCell ref="M3:N3"/>
    <mergeCell ref="M5:N5"/>
    <mergeCell ref="D31:F31"/>
    <mergeCell ref="A18:K18"/>
    <mergeCell ref="N57:P57"/>
    <mergeCell ref="Q57:S57"/>
    <mergeCell ref="T40:T41"/>
    <mergeCell ref="B46:I46"/>
    <mergeCell ref="B48:I48"/>
    <mergeCell ref="B57:I58"/>
    <mergeCell ref="A15:K15"/>
    <mergeCell ref="H31:H32"/>
    <mergeCell ref="A30:G30"/>
    <mergeCell ref="M24:T28"/>
    <mergeCell ref="A13:K13"/>
    <mergeCell ref="A14:K14"/>
    <mergeCell ref="A191:T191"/>
    <mergeCell ref="N180:P180"/>
    <mergeCell ref="Q179:T180"/>
    <mergeCell ref="A178:I178"/>
    <mergeCell ref="B170:I170"/>
    <mergeCell ref="A179:J180"/>
    <mergeCell ref="B168:I168"/>
    <mergeCell ref="A181:J181"/>
    <mergeCell ref="K181:T181"/>
    <mergeCell ref="J185:J186"/>
    <mergeCell ref="A187:T187"/>
    <mergeCell ref="K185:M185"/>
    <mergeCell ref="A185:A186"/>
    <mergeCell ref="B155:I155"/>
    <mergeCell ref="B256:I256"/>
    <mergeCell ref="B255:I255"/>
    <mergeCell ref="J221:J222"/>
    <mergeCell ref="K201:M201"/>
    <mergeCell ref="A199:I199"/>
    <mergeCell ref="A200:J201"/>
    <mergeCell ref="A251:T251"/>
    <mergeCell ref="B252:I252"/>
    <mergeCell ref="B253:I253"/>
    <mergeCell ref="A237:J238"/>
    <mergeCell ref="Q237:T238"/>
    <mergeCell ref="N238:P238"/>
    <mergeCell ref="K239:T239"/>
    <mergeCell ref="K240:T240"/>
    <mergeCell ref="K238:M238"/>
    <mergeCell ref="A249:A250"/>
    <mergeCell ref="A248:T248"/>
    <mergeCell ref="J249:J250"/>
    <mergeCell ref="K249:M249"/>
    <mergeCell ref="N249:P249"/>
    <mergeCell ref="B249:I250"/>
    <mergeCell ref="A184:T184"/>
    <mergeCell ref="R321:T321"/>
    <mergeCell ref="A320:B320"/>
    <mergeCell ref="T300:T301"/>
    <mergeCell ref="B281:I281"/>
    <mergeCell ref="B288:I288"/>
    <mergeCell ref="A294:J295"/>
    <mergeCell ref="B289:I289"/>
    <mergeCell ref="K318:T318"/>
    <mergeCell ref="K295:M295"/>
    <mergeCell ref="N295:P295"/>
    <mergeCell ref="A296:J296"/>
    <mergeCell ref="B283:I283"/>
    <mergeCell ref="B284:I284"/>
    <mergeCell ref="A285:T285"/>
    <mergeCell ref="B291:I291"/>
    <mergeCell ref="A302:T302"/>
    <mergeCell ref="B303:I303"/>
    <mergeCell ref="B308:I308"/>
    <mergeCell ref="B290:I290"/>
    <mergeCell ref="B292:I292"/>
    <mergeCell ref="M30:T35"/>
    <mergeCell ref="B269:I269"/>
    <mergeCell ref="B271:I271"/>
    <mergeCell ref="B272:I272"/>
    <mergeCell ref="B273:I273"/>
    <mergeCell ref="B270:I270"/>
    <mergeCell ref="B257:I257"/>
    <mergeCell ref="B258:I258"/>
    <mergeCell ref="B274:I274"/>
    <mergeCell ref="Q249:S249"/>
    <mergeCell ref="T249:T250"/>
    <mergeCell ref="B225:I225"/>
    <mergeCell ref="B166:I166"/>
    <mergeCell ref="K180:M180"/>
    <mergeCell ref="A182:J182"/>
    <mergeCell ref="A223:T223"/>
    <mergeCell ref="T221:T222"/>
    <mergeCell ref="A219:T219"/>
    <mergeCell ref="A221:A222"/>
    <mergeCell ref="B221:I222"/>
    <mergeCell ref="B154:I154"/>
    <mergeCell ref="B161:I161"/>
    <mergeCell ref="B163:I163"/>
    <mergeCell ref="A189:T189"/>
    <mergeCell ref="U3:X3"/>
    <mergeCell ref="U4:X4"/>
    <mergeCell ref="U5:X5"/>
    <mergeCell ref="U6:X6"/>
    <mergeCell ref="U7:X7"/>
    <mergeCell ref="U8:X8"/>
    <mergeCell ref="U35:V35"/>
    <mergeCell ref="U10:X15"/>
    <mergeCell ref="U33:V33"/>
    <mergeCell ref="U34:V34"/>
    <mergeCell ref="A202:J202"/>
    <mergeCell ref="A203:J203"/>
    <mergeCell ref="K202:T202"/>
    <mergeCell ref="K203:T203"/>
    <mergeCell ref="A239:J239"/>
    <mergeCell ref="A240:J240"/>
    <mergeCell ref="Q315:T316"/>
    <mergeCell ref="K316:M316"/>
    <mergeCell ref="K296:T296"/>
    <mergeCell ref="A297:J297"/>
    <mergeCell ref="K297:T297"/>
    <mergeCell ref="B304:I304"/>
    <mergeCell ref="B305:I305"/>
    <mergeCell ref="A300:A301"/>
    <mergeCell ref="B300:I301"/>
    <mergeCell ref="J300:J301"/>
    <mergeCell ref="K300:M300"/>
    <mergeCell ref="Q300:S300"/>
    <mergeCell ref="B306:I306"/>
    <mergeCell ref="B307:I307"/>
    <mergeCell ref="B309:I309"/>
    <mergeCell ref="B286:I286"/>
    <mergeCell ref="A293:I293"/>
    <mergeCell ref="A299:T299"/>
    <mergeCell ref="P325:Q325"/>
    <mergeCell ref="H324:I324"/>
    <mergeCell ref="H325:I325"/>
    <mergeCell ref="A325:G325"/>
    <mergeCell ref="H321:I322"/>
    <mergeCell ref="A321:A322"/>
    <mergeCell ref="H323:I323"/>
    <mergeCell ref="L324:M324"/>
    <mergeCell ref="B324:G324"/>
    <mergeCell ref="P323:Q323"/>
    <mergeCell ref="L323:M323"/>
    <mergeCell ref="N323:O323"/>
    <mergeCell ref="B323:G323"/>
    <mergeCell ref="J324:K324"/>
    <mergeCell ref="J325:K325"/>
    <mergeCell ref="L325:M325"/>
    <mergeCell ref="N325:O325"/>
    <mergeCell ref="B276:I276"/>
    <mergeCell ref="B263:I263"/>
    <mergeCell ref="B264:I264"/>
    <mergeCell ref="B265:I265"/>
    <mergeCell ref="B266:I266"/>
    <mergeCell ref="B267:I267"/>
    <mergeCell ref="B268:I268"/>
    <mergeCell ref="Y318:Z318"/>
    <mergeCell ref="A317:J317"/>
    <mergeCell ref="A318:J318"/>
    <mergeCell ref="K317:T317"/>
    <mergeCell ref="B280:I280"/>
    <mergeCell ref="B275:I275"/>
    <mergeCell ref="U319:X319"/>
    <mergeCell ref="Y319:Z319"/>
    <mergeCell ref="B310:I310"/>
    <mergeCell ref="N316:P316"/>
    <mergeCell ref="B311:I311"/>
    <mergeCell ref="B313:I313"/>
    <mergeCell ref="A314:I314"/>
    <mergeCell ref="A315:J316"/>
    <mergeCell ref="B312:I312"/>
    <mergeCell ref="U320:X320"/>
    <mergeCell ref="A50:T50"/>
    <mergeCell ref="A59:T59"/>
    <mergeCell ref="A66:T66"/>
    <mergeCell ref="A83:T83"/>
    <mergeCell ref="A75:T75"/>
    <mergeCell ref="A92:T92"/>
    <mergeCell ref="A100:T100"/>
    <mergeCell ref="A109:T109"/>
    <mergeCell ref="A129:T129"/>
    <mergeCell ref="A115:T115"/>
    <mergeCell ref="A135:T135"/>
    <mergeCell ref="U317:X317"/>
    <mergeCell ref="U318:X318"/>
    <mergeCell ref="U314:X316"/>
    <mergeCell ref="B287:I287"/>
    <mergeCell ref="B282:I282"/>
    <mergeCell ref="B176:I176"/>
    <mergeCell ref="B177:I177"/>
    <mergeCell ref="B254:I254"/>
    <mergeCell ref="B169:T169"/>
    <mergeCell ref="B171:I171"/>
    <mergeCell ref="B172:T172"/>
    <mergeCell ref="B84:I84"/>
    <mergeCell ref="B80:I80"/>
    <mergeCell ref="B98:I98"/>
    <mergeCell ref="B147:T147"/>
    <mergeCell ref="B144:T144"/>
    <mergeCell ref="B165:T165"/>
    <mergeCell ref="B148:I148"/>
    <mergeCell ref="B146:I146"/>
    <mergeCell ref="B149:I149"/>
    <mergeCell ref="B93:I93"/>
    <mergeCell ref="B94:I94"/>
    <mergeCell ref="A141:T141"/>
    <mergeCell ref="B134:I134"/>
    <mergeCell ref="Q142:S142"/>
    <mergeCell ref="B137:I137"/>
    <mergeCell ref="J142:J143"/>
    <mergeCell ref="K142:M142"/>
    <mergeCell ref="B136:I136"/>
    <mergeCell ref="B99:I99"/>
    <mergeCell ref="A126:T126"/>
    <mergeCell ref="B151:I151"/>
    <mergeCell ref="B150:T150"/>
    <mergeCell ref="B153:T153"/>
    <mergeCell ref="B156:T156"/>
    <mergeCell ref="B159:T159"/>
    <mergeCell ref="U139:W139"/>
    <mergeCell ref="B198:I198"/>
    <mergeCell ref="A197:T197"/>
    <mergeCell ref="B52:I52"/>
    <mergeCell ref="B53:I53"/>
    <mergeCell ref="A21:K21"/>
    <mergeCell ref="A20:K20"/>
    <mergeCell ref="B175:T175"/>
    <mergeCell ref="B173:I173"/>
    <mergeCell ref="B174:I174"/>
    <mergeCell ref="B145:I145"/>
    <mergeCell ref="N142:P142"/>
    <mergeCell ref="B104:I104"/>
    <mergeCell ref="N90:P90"/>
    <mergeCell ref="Q90:S90"/>
    <mergeCell ref="A90:A91"/>
    <mergeCell ref="B86:I86"/>
    <mergeCell ref="T90:T91"/>
    <mergeCell ref="B85:I85"/>
    <mergeCell ref="B87:I87"/>
    <mergeCell ref="B90:I91"/>
  </mergeCells>
  <phoneticPr fontId="5" type="noConversion"/>
  <conditionalFormatting sqref="U324 L34:L35 U33:U35 U3:U8">
    <cfRule type="cellIs" dxfId="29" priority="167" operator="equal">
      <formula>"E bine"</formula>
    </cfRule>
  </conditionalFormatting>
  <conditionalFormatting sqref="U324 U33:U35 U3:U8">
    <cfRule type="cellIs" dxfId="28" priority="166" operator="equal">
      <formula>"NU e bine"</formula>
    </cfRule>
  </conditionalFormatting>
  <conditionalFormatting sqref="U33:V35 U3:U8">
    <cfRule type="cellIs" dxfId="27" priority="159" operator="equal">
      <formula>"Suma trebuie să fie 52"</formula>
    </cfRule>
    <cfRule type="cellIs" dxfId="26" priority="160" operator="equal">
      <formula>"Corect"</formula>
    </cfRule>
    <cfRule type="cellIs" dxfId="25" priority="161" operator="equal">
      <formula>SUM($B$33:$J$33)</formula>
    </cfRule>
    <cfRule type="cellIs" dxfId="24" priority="162" operator="lessThan">
      <formula>"(SUM(B28:K28)=52"</formula>
    </cfRule>
    <cfRule type="cellIs" dxfId="23" priority="163" operator="equal">
      <formula>52</formula>
    </cfRule>
    <cfRule type="cellIs" dxfId="22" priority="164" operator="equal">
      <formula>$K$33</formula>
    </cfRule>
    <cfRule type="cellIs" dxfId="21" priority="165" operator="equal">
      <formula>$B$33:$K$33=52</formula>
    </cfRule>
  </conditionalFormatting>
  <conditionalFormatting sqref="U324:V324 U33:V35 U3:U8">
    <cfRule type="cellIs" dxfId="20" priority="154" operator="equal">
      <formula>"Suma trebuie să fie 52"</formula>
    </cfRule>
    <cfRule type="cellIs" dxfId="19" priority="158" operator="equal">
      <formula>"Corect"</formula>
    </cfRule>
  </conditionalFormatting>
  <conditionalFormatting sqref="U324:X324 U33:V35">
    <cfRule type="cellIs" dxfId="18" priority="157" operator="equal">
      <formula>"Corect"</formula>
    </cfRule>
  </conditionalFormatting>
  <conditionalFormatting sqref="U119:W124 U104:W104 U87:W87 U70:W70 U54:W55 U139:W140">
    <cfRule type="cellIs" dxfId="17" priority="155" operator="equal">
      <formula>"E trebuie să fie cel puțin egal cu C+VP"</formula>
    </cfRule>
    <cfRule type="cellIs" dxfId="16" priority="156" operator="equal">
      <formula>"Corect"</formula>
    </cfRule>
  </conditionalFormatting>
  <conditionalFormatting sqref="U324:V324">
    <cfRule type="cellIs" dxfId="15" priority="130" operator="equal">
      <formula>"Nu corespunde cu tabelul de opționale"</formula>
    </cfRule>
    <cfRule type="cellIs" dxfId="14" priority="133" operator="equal">
      <formula>"Suma trebuie să fie 52"</formula>
    </cfRule>
    <cfRule type="cellIs" dxfId="13" priority="134" operator="equal">
      <formula>"Corect"</formula>
    </cfRule>
    <cfRule type="cellIs" dxfId="12" priority="135" operator="equal">
      <formula>SUM($B$33:$J$33)</formula>
    </cfRule>
    <cfRule type="cellIs" dxfId="11" priority="136" operator="lessThan">
      <formula>"(SUM(B28:K28)=52"</formula>
    </cfRule>
    <cfRule type="cellIs" dxfId="10" priority="137" operator="equal">
      <formula>52</formula>
    </cfRule>
    <cfRule type="cellIs" dxfId="9" priority="138" operator="equal">
      <formula>$K$33</formula>
    </cfRule>
    <cfRule type="cellIs" dxfId="8" priority="139" operator="equal">
      <formula>$B$33:$K$33=52</formula>
    </cfRule>
  </conditionalFormatting>
  <conditionalFormatting sqref="U3:U8">
    <cfRule type="cellIs" dxfId="7" priority="118" operator="equal">
      <formula>"Trebuie alocate cel puțin 20 de ore pe săptămână"</formula>
    </cfRule>
  </conditionalFormatting>
  <conditionalFormatting sqref="U33:V33">
    <cfRule type="cellIs" dxfId="6" priority="20" operator="equal">
      <formula>"Correct"</formula>
    </cfRule>
  </conditionalFormatting>
  <conditionalFormatting sqref="U320">
    <cfRule type="cellIs" dxfId="5" priority="6" operator="equal">
      <formula>"Ați dublat unele discipline"</formula>
    </cfRule>
    <cfRule type="cellIs" dxfId="4" priority="7" operator="equal">
      <formula>"Ați pierdut unele discipline"</formula>
    </cfRule>
    <cfRule type="cellIs" dxfId="3" priority="8" operator="equal">
      <formula>"Corect"</formula>
    </cfRule>
  </conditionalFormatting>
  <conditionalFormatting sqref="U319">
    <cfRule type="cellIs" dxfId="2" priority="3" operator="equal">
      <formula>"Ați dublat unele discipline"</formula>
    </cfRule>
    <cfRule type="cellIs" dxfId="1" priority="4" operator="equal">
      <formula>"Ați pierdut unele discipline"</formula>
    </cfRule>
    <cfRule type="cellIs" dxfId="0" priority="5" operator="equal">
      <formula>"Corect"</formula>
    </cfRule>
  </conditionalFormatting>
  <dataValidations count="10">
    <dataValidation type="list" allowBlank="1" showInputMessage="1" showErrorMessage="1" sqref="B312">
      <formula1>$B$40:$B$201</formula1>
    </dataValidation>
    <dataValidation type="list" allowBlank="1" showInputMessage="1" showErrorMessage="1" sqref="B224:B230 B233:I234 B252:B283 B286:B291 B303:I310">
      <formula1>$B$43:$B$194</formula1>
    </dataValidation>
    <dataValidation type="list" allowBlank="1" showInputMessage="1" showErrorMessage="1" sqref="R198 R196 R194 R192 R190 R188 R158 R173:R174 R170:R171 R160:R161 R151:R152 R148:R149 R145:R146 R163:R164 R154:R155 R130:R134 R110:R114 R93:R99 R60:R65 R43:R49 R76:R82">
      <formula1>$R$41</formula1>
    </dataValidation>
    <dataValidation type="list" allowBlank="1" showInputMessage="1" showErrorMessage="1" sqref="Q198 Q196 Q194 Q192 Q190 Q188 Q158 Q173:Q174 Q170:Q171 Q160:Q161 Q151:Q152 Q148:Q149 Q145:Q146 Q163:Q164 Q154:Q155 Q130:Q134 Q110:Q114 Q93:Q99 Q60:Q65 Q43:Q49 Q76:Q82">
      <formula1>$Q$41</formula1>
    </dataValidation>
    <dataValidation type="list" allowBlank="1" showInputMessage="1" showErrorMessage="1" sqref="S198 S196 S194 S192 S190 S188 S157:S158 S173:S174 S170:S171 S160:S161 S154:S155 S151:S152 S148:S149 S145:S146 S163:S164 S130:S134 S110:S114 S93:S99 S60:S65 S43:S49 S76:S82">
      <formula1>$S$41</formula1>
    </dataValidation>
    <dataValidation type="list" allowBlank="1" showInputMessage="1" showErrorMessage="1" sqref="T198 T196 T194 T192 T190 T188 T157:T158 T173:T174 T170:T171 T160:T161 T154:T155 T151:T152 T148:T149 T145:T146 T163:T164 T130:T134 T110:T114 T93:T99 T60:T65 T43:T49 T76:T82">
      <formula1>$O$38:$S$38</formula1>
    </dataValidation>
    <dataValidation type="list" allowBlank="1" showInputMessage="1" showErrorMessage="1" sqref="T166:T168 T176:T177 T67:T69 T51:T53 T84:T86 T101:T103 T116:T118 T136:T138">
      <formula1>$O$41:$S$41</formula1>
    </dataValidation>
    <dataValidation type="list" allowBlank="1" showInputMessage="1" showErrorMessage="1" sqref="S166:S168 S176:S177 S67:S69 S51:S53 S84:S86 S101:S103 S116:S118 S136:S138">
      <formula1>$S$44</formula1>
    </dataValidation>
    <dataValidation type="list" allowBlank="1" showInputMessage="1" showErrorMessage="1" sqref="Q166:Q168 Q176:Q177 Q67:Q69 Q51:Q53 Q84:Q86 Q101:Q103 Q116:Q118 Q136:Q138">
      <formula1>$Q$44</formula1>
    </dataValidation>
    <dataValidation type="list" allowBlank="1" showInputMessage="1" showErrorMessage="1" sqref="R166:R168 R176:R177 R67:R69 R51:R53 R84:R86 R101:R103 R116:R118 R136:R138">
      <formula1>$R$44</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Prof.univ.dr. Corin BRAGA&amp;RDIRECTOR DE DEPARTAMENT,
Prof. dr. Benő Attila                   Conf. dr. Berszán István </oddFooter>
  </headerFooter>
  <rowBreaks count="2" manualBreakCount="2">
    <brk id="36" max="19" man="1"/>
    <brk id="65" max="19" man="1"/>
  </rowBreaks>
  <colBreaks count="1" manualBreakCount="1">
    <brk id="20" max="1048575" man="1"/>
  </colBreaks>
  <ignoredErrors>
    <ignoredError sqref="M324"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tabSelected="1" view="pageLayout" topLeftCell="A7" zoomScaleNormal="100" workbookViewId="0">
      <selection activeCell="A14" sqref="A14:T14"/>
    </sheetView>
  </sheetViews>
  <sheetFormatPr defaultColWidth="8.85546875" defaultRowHeight="15" x14ac:dyDescent="0.25"/>
  <cols>
    <col min="2" max="9" width="7.42578125" customWidth="1"/>
    <col min="10" max="10" width="7.7109375" customWidth="1"/>
    <col min="11" max="19" width="4.85546875" customWidth="1"/>
  </cols>
  <sheetData>
    <row r="1" spans="1:20" x14ac:dyDescent="0.25">
      <c r="A1" s="287" t="s">
        <v>99</v>
      </c>
      <c r="B1" s="287"/>
      <c r="C1" s="287"/>
      <c r="D1" s="287"/>
      <c r="E1" s="287"/>
      <c r="F1" s="287"/>
      <c r="G1" s="287"/>
      <c r="H1" s="287"/>
      <c r="I1" s="287"/>
      <c r="J1" s="287"/>
      <c r="K1" s="287"/>
      <c r="L1" s="287"/>
      <c r="M1" s="287"/>
      <c r="N1" s="287"/>
      <c r="O1" s="287"/>
      <c r="P1" s="287"/>
      <c r="Q1" s="287"/>
      <c r="R1" s="287"/>
      <c r="S1" s="287"/>
      <c r="T1" s="287"/>
    </row>
    <row r="2" spans="1:20" ht="6" customHeight="1" x14ac:dyDescent="0.25">
      <c r="A2" s="82"/>
      <c r="B2" s="82"/>
      <c r="C2" s="82"/>
      <c r="D2" s="82"/>
      <c r="E2" s="82"/>
      <c r="F2" s="82"/>
      <c r="G2" s="82"/>
      <c r="H2" s="82"/>
      <c r="I2" s="82"/>
      <c r="J2" s="82"/>
      <c r="K2" s="82"/>
      <c r="L2" s="82"/>
      <c r="M2" s="82"/>
      <c r="N2" s="82"/>
      <c r="O2" s="82"/>
      <c r="P2" s="82"/>
      <c r="Q2" s="82"/>
      <c r="R2" s="82"/>
      <c r="S2" s="82"/>
      <c r="T2" s="82"/>
    </row>
    <row r="3" spans="1:20" x14ac:dyDescent="0.25">
      <c r="A3" s="188" t="s">
        <v>80</v>
      </c>
      <c r="B3" s="188"/>
      <c r="C3" s="188"/>
      <c r="D3" s="188"/>
      <c r="E3" s="188"/>
      <c r="F3" s="188"/>
      <c r="G3" s="188"/>
      <c r="H3" s="188"/>
      <c r="I3" s="188"/>
      <c r="J3" s="188"/>
      <c r="K3" s="188"/>
      <c r="L3" s="188"/>
      <c r="M3" s="188"/>
      <c r="N3" s="188"/>
      <c r="O3" s="188"/>
      <c r="P3" s="188"/>
      <c r="Q3" s="188"/>
      <c r="R3" s="188"/>
      <c r="S3" s="188"/>
      <c r="T3" s="188"/>
    </row>
    <row r="4" spans="1:20" ht="28.5" customHeight="1" x14ac:dyDescent="0.25">
      <c r="A4" s="335" t="s">
        <v>29</v>
      </c>
      <c r="B4" s="335" t="s">
        <v>28</v>
      </c>
      <c r="C4" s="335"/>
      <c r="D4" s="335"/>
      <c r="E4" s="335"/>
      <c r="F4" s="335"/>
      <c r="G4" s="335"/>
      <c r="H4" s="335"/>
      <c r="I4" s="335"/>
      <c r="J4" s="336" t="s">
        <v>42</v>
      </c>
      <c r="K4" s="336" t="s">
        <v>26</v>
      </c>
      <c r="L4" s="336"/>
      <c r="M4" s="336"/>
      <c r="N4" s="336" t="s">
        <v>43</v>
      </c>
      <c r="O4" s="337"/>
      <c r="P4" s="337"/>
      <c r="Q4" s="336" t="s">
        <v>25</v>
      </c>
      <c r="R4" s="336"/>
      <c r="S4" s="336"/>
      <c r="T4" s="336" t="s">
        <v>24</v>
      </c>
    </row>
    <row r="5" spans="1:20" x14ac:dyDescent="0.25">
      <c r="A5" s="335"/>
      <c r="B5" s="335"/>
      <c r="C5" s="335"/>
      <c r="D5" s="335"/>
      <c r="E5" s="335"/>
      <c r="F5" s="335"/>
      <c r="G5" s="335"/>
      <c r="H5" s="335"/>
      <c r="I5" s="335"/>
      <c r="J5" s="336"/>
      <c r="K5" s="84" t="s">
        <v>30</v>
      </c>
      <c r="L5" s="84" t="s">
        <v>31</v>
      </c>
      <c r="M5" s="84" t="s">
        <v>32</v>
      </c>
      <c r="N5" s="84" t="s">
        <v>36</v>
      </c>
      <c r="O5" s="84" t="s">
        <v>7</v>
      </c>
      <c r="P5" s="84" t="s">
        <v>33</v>
      </c>
      <c r="Q5" s="84" t="s">
        <v>34</v>
      </c>
      <c r="R5" s="84" t="s">
        <v>30</v>
      </c>
      <c r="S5" s="84" t="s">
        <v>35</v>
      </c>
      <c r="T5" s="336"/>
    </row>
    <row r="6" spans="1:20" x14ac:dyDescent="0.25">
      <c r="A6" s="338" t="s">
        <v>54</v>
      </c>
      <c r="B6" s="338"/>
      <c r="C6" s="338"/>
      <c r="D6" s="338"/>
      <c r="E6" s="338"/>
      <c r="F6" s="338"/>
      <c r="G6" s="338"/>
      <c r="H6" s="338"/>
      <c r="I6" s="338"/>
      <c r="J6" s="338"/>
      <c r="K6" s="338"/>
      <c r="L6" s="338"/>
      <c r="M6" s="338"/>
      <c r="N6" s="338"/>
      <c r="O6" s="338"/>
      <c r="P6" s="338"/>
      <c r="Q6" s="338"/>
      <c r="R6" s="338"/>
      <c r="S6" s="338"/>
      <c r="T6" s="338"/>
    </row>
    <row r="7" spans="1:20" x14ac:dyDescent="0.25">
      <c r="A7" s="83" t="s">
        <v>81</v>
      </c>
      <c r="B7" s="330" t="s">
        <v>111</v>
      </c>
      <c r="C7" s="330"/>
      <c r="D7" s="330"/>
      <c r="E7" s="330"/>
      <c r="F7" s="330"/>
      <c r="G7" s="330"/>
      <c r="H7" s="330"/>
      <c r="I7" s="330"/>
      <c r="J7" s="27">
        <v>5</v>
      </c>
      <c r="K7" s="27">
        <v>2</v>
      </c>
      <c r="L7" s="27">
        <v>2</v>
      </c>
      <c r="M7" s="27">
        <v>0</v>
      </c>
      <c r="N7" s="28">
        <f>K7+L7+M7</f>
        <v>4</v>
      </c>
      <c r="O7" s="28">
        <f>P7-N7</f>
        <v>5</v>
      </c>
      <c r="P7" s="28">
        <f>ROUND(PRODUCT(J7,25)/14,0)</f>
        <v>9</v>
      </c>
      <c r="Q7" s="27" t="s">
        <v>34</v>
      </c>
      <c r="R7" s="27"/>
      <c r="S7" s="29"/>
      <c r="T7" s="29" t="s">
        <v>89</v>
      </c>
    </row>
    <row r="8" spans="1:20" x14ac:dyDescent="0.25">
      <c r="A8" s="331" t="s">
        <v>55</v>
      </c>
      <c r="B8" s="331"/>
      <c r="C8" s="331"/>
      <c r="D8" s="331"/>
      <c r="E8" s="331"/>
      <c r="F8" s="331"/>
      <c r="G8" s="331"/>
      <c r="H8" s="331"/>
      <c r="I8" s="331"/>
      <c r="J8" s="331"/>
      <c r="K8" s="331"/>
      <c r="L8" s="331"/>
      <c r="M8" s="331"/>
      <c r="N8" s="331"/>
      <c r="O8" s="331"/>
      <c r="P8" s="331"/>
      <c r="Q8" s="331"/>
      <c r="R8" s="331"/>
      <c r="S8" s="331"/>
      <c r="T8" s="331"/>
    </row>
    <row r="9" spans="1:20" ht="40.5" customHeight="1" x14ac:dyDescent="0.25">
      <c r="A9" s="83" t="s">
        <v>82</v>
      </c>
      <c r="B9" s="332" t="s">
        <v>112</v>
      </c>
      <c r="C9" s="333"/>
      <c r="D9" s="333"/>
      <c r="E9" s="333"/>
      <c r="F9" s="333"/>
      <c r="G9" s="333"/>
      <c r="H9" s="333"/>
      <c r="I9" s="334"/>
      <c r="J9" s="27">
        <v>5</v>
      </c>
      <c r="K9" s="27">
        <v>2</v>
      </c>
      <c r="L9" s="27">
        <v>2</v>
      </c>
      <c r="M9" s="27">
        <v>0</v>
      </c>
      <c r="N9" s="28">
        <f>K9+L9+M9</f>
        <v>4</v>
      </c>
      <c r="O9" s="28">
        <f>P9-N9</f>
        <v>5</v>
      </c>
      <c r="P9" s="28">
        <f>ROUND(PRODUCT(J9,25)/14,0)</f>
        <v>9</v>
      </c>
      <c r="Q9" s="27" t="s">
        <v>34</v>
      </c>
      <c r="R9" s="27"/>
      <c r="S9" s="29"/>
      <c r="T9" s="29" t="s">
        <v>89</v>
      </c>
    </row>
    <row r="10" spans="1:20" x14ac:dyDescent="0.25">
      <c r="A10" s="331" t="s">
        <v>56</v>
      </c>
      <c r="B10" s="331"/>
      <c r="C10" s="331"/>
      <c r="D10" s="331"/>
      <c r="E10" s="331"/>
      <c r="F10" s="331"/>
      <c r="G10" s="331"/>
      <c r="H10" s="331"/>
      <c r="I10" s="331"/>
      <c r="J10" s="331"/>
      <c r="K10" s="331"/>
      <c r="L10" s="331"/>
      <c r="M10" s="331"/>
      <c r="N10" s="331"/>
      <c r="O10" s="331"/>
      <c r="P10" s="331"/>
      <c r="Q10" s="331"/>
      <c r="R10" s="331"/>
      <c r="S10" s="331"/>
      <c r="T10" s="331"/>
    </row>
    <row r="11" spans="1:20" ht="39.75" customHeight="1" x14ac:dyDescent="0.25">
      <c r="A11" s="83" t="s">
        <v>83</v>
      </c>
      <c r="B11" s="342" t="s">
        <v>113</v>
      </c>
      <c r="C11" s="343"/>
      <c r="D11" s="343"/>
      <c r="E11" s="343"/>
      <c r="F11" s="343"/>
      <c r="G11" s="343"/>
      <c r="H11" s="343"/>
      <c r="I11" s="343"/>
      <c r="J11" s="27">
        <v>5</v>
      </c>
      <c r="K11" s="27">
        <v>2</v>
      </c>
      <c r="L11" s="27">
        <v>2</v>
      </c>
      <c r="M11" s="27">
        <v>0</v>
      </c>
      <c r="N11" s="28">
        <f>K11+L11+M11</f>
        <v>4</v>
      </c>
      <c r="O11" s="28">
        <f>P11-N11</f>
        <v>5</v>
      </c>
      <c r="P11" s="28">
        <f>ROUND(PRODUCT(J11,25)/14,0)</f>
        <v>9</v>
      </c>
      <c r="Q11" s="27" t="s">
        <v>34</v>
      </c>
      <c r="R11" s="27"/>
      <c r="S11" s="29"/>
      <c r="T11" s="29" t="s">
        <v>89</v>
      </c>
    </row>
    <row r="12" spans="1:20" x14ac:dyDescent="0.25">
      <c r="A12" s="151" t="s">
        <v>57</v>
      </c>
      <c r="B12" s="151"/>
      <c r="C12" s="151"/>
      <c r="D12" s="151"/>
      <c r="E12" s="151"/>
      <c r="F12" s="151"/>
      <c r="G12" s="151"/>
      <c r="H12" s="151"/>
      <c r="I12" s="151"/>
      <c r="J12" s="151"/>
      <c r="K12" s="151"/>
      <c r="L12" s="151"/>
      <c r="M12" s="151"/>
      <c r="N12" s="151"/>
      <c r="O12" s="151"/>
      <c r="P12" s="151"/>
      <c r="Q12" s="151"/>
      <c r="R12" s="151"/>
      <c r="S12" s="151"/>
      <c r="T12" s="151"/>
    </row>
    <row r="13" spans="1:20" ht="28.5" customHeight="1" x14ac:dyDescent="0.25">
      <c r="A13" s="83" t="s">
        <v>84</v>
      </c>
      <c r="B13" s="339" t="s">
        <v>305</v>
      </c>
      <c r="C13" s="340"/>
      <c r="D13" s="340"/>
      <c r="E13" s="340"/>
      <c r="F13" s="340"/>
      <c r="G13" s="340"/>
      <c r="H13" s="340"/>
      <c r="I13" s="340"/>
      <c r="J13" s="27">
        <v>5</v>
      </c>
      <c r="K13" s="27">
        <v>2</v>
      </c>
      <c r="L13" s="27">
        <v>2</v>
      </c>
      <c r="M13" s="27">
        <v>0</v>
      </c>
      <c r="N13" s="28">
        <f>K13+L13+M13</f>
        <v>4</v>
      </c>
      <c r="O13" s="28">
        <f>P13-N13</f>
        <v>5</v>
      </c>
      <c r="P13" s="28">
        <f>ROUND(PRODUCT(J13,25)/14,0)</f>
        <v>9</v>
      </c>
      <c r="Q13" s="27" t="s">
        <v>34</v>
      </c>
      <c r="R13" s="27"/>
      <c r="S13" s="29"/>
      <c r="T13" s="31" t="s">
        <v>90</v>
      </c>
    </row>
    <row r="14" spans="1:20" x14ac:dyDescent="0.25">
      <c r="A14" s="151" t="s">
        <v>58</v>
      </c>
      <c r="B14" s="318"/>
      <c r="C14" s="318"/>
      <c r="D14" s="318"/>
      <c r="E14" s="318"/>
      <c r="F14" s="318"/>
      <c r="G14" s="318"/>
      <c r="H14" s="318"/>
      <c r="I14" s="318"/>
      <c r="J14" s="318"/>
      <c r="K14" s="318"/>
      <c r="L14" s="318"/>
      <c r="M14" s="318"/>
      <c r="N14" s="318"/>
      <c r="O14" s="318"/>
      <c r="P14" s="318"/>
      <c r="Q14" s="318"/>
      <c r="R14" s="318"/>
      <c r="S14" s="318"/>
      <c r="T14" s="318"/>
    </row>
    <row r="15" spans="1:20" ht="27" customHeight="1" x14ac:dyDescent="0.25">
      <c r="A15" s="83" t="s">
        <v>85</v>
      </c>
      <c r="B15" s="339" t="s">
        <v>306</v>
      </c>
      <c r="C15" s="340"/>
      <c r="D15" s="340"/>
      <c r="E15" s="340"/>
      <c r="F15" s="340"/>
      <c r="G15" s="340"/>
      <c r="H15" s="340"/>
      <c r="I15" s="340"/>
      <c r="J15" s="27">
        <v>5</v>
      </c>
      <c r="K15" s="27">
        <v>2</v>
      </c>
      <c r="L15" s="27">
        <v>2</v>
      </c>
      <c r="M15" s="27">
        <v>0</v>
      </c>
      <c r="N15" s="28">
        <f>K15+L15+M15</f>
        <v>4</v>
      </c>
      <c r="O15" s="28">
        <f>P15-N15</f>
        <v>5</v>
      </c>
      <c r="P15" s="28">
        <f>ROUND(PRODUCT(J15,25)/14,0)</f>
        <v>9</v>
      </c>
      <c r="Q15" s="27" t="s">
        <v>34</v>
      </c>
      <c r="R15" s="27"/>
      <c r="S15" s="29"/>
      <c r="T15" s="31" t="s">
        <v>90</v>
      </c>
    </row>
    <row r="16" spans="1:20" ht="30.75" customHeight="1" x14ac:dyDescent="0.25">
      <c r="A16" s="83" t="s">
        <v>86</v>
      </c>
      <c r="B16" s="341" t="s">
        <v>118</v>
      </c>
      <c r="C16" s="341"/>
      <c r="D16" s="341"/>
      <c r="E16" s="341"/>
      <c r="F16" s="341"/>
      <c r="G16" s="341"/>
      <c r="H16" s="341"/>
      <c r="I16" s="341"/>
      <c r="J16" s="27">
        <v>3</v>
      </c>
      <c r="K16" s="27">
        <v>0</v>
      </c>
      <c r="L16" s="27">
        <v>0</v>
      </c>
      <c r="M16" s="27">
        <v>3</v>
      </c>
      <c r="N16" s="28">
        <f>K16+L16+M16</f>
        <v>3</v>
      </c>
      <c r="O16" s="28">
        <f>P16-N16</f>
        <v>2</v>
      </c>
      <c r="P16" s="28">
        <f>ROUND(PRODUCT(J16,25)/14,0)</f>
        <v>5</v>
      </c>
      <c r="Q16" s="27"/>
      <c r="R16" s="27" t="s">
        <v>30</v>
      </c>
      <c r="S16" s="29"/>
      <c r="T16" s="31" t="s">
        <v>90</v>
      </c>
    </row>
    <row r="17" spans="1:20" x14ac:dyDescent="0.25">
      <c r="A17" s="83" t="s">
        <v>87</v>
      </c>
      <c r="B17" s="330" t="s">
        <v>115</v>
      </c>
      <c r="C17" s="330"/>
      <c r="D17" s="330"/>
      <c r="E17" s="330"/>
      <c r="F17" s="330"/>
      <c r="G17" s="330"/>
      <c r="H17" s="330"/>
      <c r="I17" s="330"/>
      <c r="J17" s="27">
        <v>3</v>
      </c>
      <c r="K17" s="27">
        <v>1</v>
      </c>
      <c r="L17" s="27">
        <v>1</v>
      </c>
      <c r="M17" s="27">
        <v>0</v>
      </c>
      <c r="N17" s="28">
        <f>K19+L19+M19</f>
        <v>2</v>
      </c>
      <c r="O17" s="28">
        <f>P19-N19</f>
        <v>2</v>
      </c>
      <c r="P17" s="28">
        <f>ROUND(PRODUCT(J19,25)/14,0)</f>
        <v>4</v>
      </c>
      <c r="Q17" s="27" t="s">
        <v>34</v>
      </c>
      <c r="R17" s="27"/>
      <c r="S17" s="29"/>
      <c r="T17" s="29" t="s">
        <v>89</v>
      </c>
    </row>
    <row r="18" spans="1:20" x14ac:dyDescent="0.25">
      <c r="A18" s="331" t="s">
        <v>59</v>
      </c>
      <c r="B18" s="331"/>
      <c r="C18" s="331"/>
      <c r="D18" s="331"/>
      <c r="E18" s="331"/>
      <c r="F18" s="331"/>
      <c r="G18" s="331"/>
      <c r="H18" s="331"/>
      <c r="I18" s="331"/>
      <c r="J18" s="331"/>
      <c r="K18" s="331"/>
      <c r="L18" s="331"/>
      <c r="M18" s="331"/>
      <c r="N18" s="331"/>
      <c r="O18" s="331"/>
      <c r="P18" s="331"/>
      <c r="Q18" s="331"/>
      <c r="R18" s="331"/>
      <c r="S18" s="331"/>
      <c r="T18" s="331"/>
    </row>
    <row r="19" spans="1:20" x14ac:dyDescent="0.25">
      <c r="A19" s="83" t="s">
        <v>88</v>
      </c>
      <c r="B19" s="330" t="s">
        <v>114</v>
      </c>
      <c r="C19" s="330"/>
      <c r="D19" s="330"/>
      <c r="E19" s="330"/>
      <c r="F19" s="330"/>
      <c r="G19" s="330"/>
      <c r="H19" s="330"/>
      <c r="I19" s="330"/>
      <c r="J19" s="27">
        <v>2</v>
      </c>
      <c r="K19" s="27">
        <v>1</v>
      </c>
      <c r="L19" s="27">
        <v>1</v>
      </c>
      <c r="M19" s="27">
        <v>0</v>
      </c>
      <c r="N19" s="28">
        <f>K19+L19+M19</f>
        <v>2</v>
      </c>
      <c r="O19" s="28">
        <f>P19-N19</f>
        <v>2</v>
      </c>
      <c r="P19" s="28">
        <f>ROUND(PRODUCT(J19,25)/12,0)</f>
        <v>4</v>
      </c>
      <c r="Q19" s="27"/>
      <c r="R19" s="27" t="s">
        <v>30</v>
      </c>
      <c r="S19" s="29"/>
      <c r="T19" s="31" t="s">
        <v>90</v>
      </c>
    </row>
    <row r="20" spans="1:20" ht="31.5" customHeight="1" x14ac:dyDescent="0.25">
      <c r="A20" s="83" t="s">
        <v>100</v>
      </c>
      <c r="B20" s="341" t="s">
        <v>117</v>
      </c>
      <c r="C20" s="341"/>
      <c r="D20" s="341"/>
      <c r="E20" s="341"/>
      <c r="F20" s="341"/>
      <c r="G20" s="341"/>
      <c r="H20" s="341"/>
      <c r="I20" s="341"/>
      <c r="J20" s="27">
        <v>2</v>
      </c>
      <c r="K20" s="27">
        <v>0</v>
      </c>
      <c r="L20" s="27">
        <v>0</v>
      </c>
      <c r="M20" s="27">
        <v>3</v>
      </c>
      <c r="N20" s="28">
        <f>K20+L20+M20</f>
        <v>3</v>
      </c>
      <c r="O20" s="28">
        <f>P20-N20</f>
        <v>1</v>
      </c>
      <c r="P20" s="28">
        <f>ROUND(PRODUCT(J20,25)/14,0)</f>
        <v>4</v>
      </c>
      <c r="Q20" s="27"/>
      <c r="R20" s="27" t="s">
        <v>30</v>
      </c>
      <c r="S20" s="29"/>
      <c r="T20" s="31" t="s">
        <v>90</v>
      </c>
    </row>
    <row r="21" spans="1:20" x14ac:dyDescent="0.25">
      <c r="A21" s="346" t="s">
        <v>79</v>
      </c>
      <c r="B21" s="346"/>
      <c r="C21" s="346"/>
      <c r="D21" s="346"/>
      <c r="E21" s="346"/>
      <c r="F21" s="346"/>
      <c r="G21" s="346"/>
      <c r="H21" s="346"/>
      <c r="I21" s="346"/>
      <c r="J21" s="30">
        <f t="shared" ref="J21:P21" si="0">SUM(J7,J9,J11,J13,J15:J17,J19:J20)</f>
        <v>35</v>
      </c>
      <c r="K21" s="30">
        <f t="shared" si="0"/>
        <v>12</v>
      </c>
      <c r="L21" s="30">
        <f t="shared" si="0"/>
        <v>12</v>
      </c>
      <c r="M21" s="30">
        <f t="shared" si="0"/>
        <v>6</v>
      </c>
      <c r="N21" s="30">
        <f t="shared" si="0"/>
        <v>30</v>
      </c>
      <c r="O21" s="30">
        <f t="shared" si="0"/>
        <v>32</v>
      </c>
      <c r="P21" s="30">
        <f t="shared" si="0"/>
        <v>62</v>
      </c>
      <c r="Q21" s="28">
        <f>COUNTIF(Q7,"E")+COUNTIF(Q9,"E")+COUNTIF(Q11,"E")+COUNTIF(Q13,"E")+COUNTIF(Q15:Q17,"E")+COUNTIF(Q19:Q20,"E")</f>
        <v>6</v>
      </c>
      <c r="R21" s="28">
        <f>COUNTIF(R7,"C")+COUNTIF(R9,"C")+COUNTIF(R11,"C")+COUNTIF(R13,"C")+COUNTIF(R15:R17,"C")+COUNTIF(R19:R20,"C")</f>
        <v>3</v>
      </c>
      <c r="S21" s="28">
        <f>COUNTIF(S7,"VP")+COUNTIF(S9,"VP")+COUNTIF(S11,"VP")+COUNTIF(S13,"VP")+COUNTIF(S15:S17,"VP")+COUNTIF(S19:S20,"VP")</f>
        <v>0</v>
      </c>
      <c r="T21" s="89"/>
    </row>
    <row r="22" spans="1:20" x14ac:dyDescent="0.25">
      <c r="A22" s="223" t="s">
        <v>52</v>
      </c>
      <c r="B22" s="223"/>
      <c r="C22" s="223"/>
      <c r="D22" s="223"/>
      <c r="E22" s="223"/>
      <c r="F22" s="223"/>
      <c r="G22" s="223"/>
      <c r="H22" s="223"/>
      <c r="I22" s="223"/>
      <c r="J22" s="223"/>
      <c r="K22" s="86">
        <f t="shared" ref="K22:P22" si="1">SUM(K7,K9,K11,K13,K15,K16,K17)*14+SUM(K19,K20)*12</f>
        <v>166</v>
      </c>
      <c r="L22" s="86">
        <f t="shared" si="1"/>
        <v>166</v>
      </c>
      <c r="M22" s="86">
        <f t="shared" si="1"/>
        <v>78</v>
      </c>
      <c r="N22" s="86">
        <f t="shared" si="1"/>
        <v>410</v>
      </c>
      <c r="O22" s="86">
        <f t="shared" si="1"/>
        <v>442</v>
      </c>
      <c r="P22" s="86">
        <f t="shared" si="1"/>
        <v>852</v>
      </c>
      <c r="Q22" s="347" t="s">
        <v>101</v>
      </c>
      <c r="R22" s="348"/>
      <c r="S22" s="348"/>
      <c r="T22" s="348"/>
    </row>
    <row r="23" spans="1:20" x14ac:dyDescent="0.25">
      <c r="A23" s="223"/>
      <c r="B23" s="223"/>
      <c r="C23" s="223"/>
      <c r="D23" s="223"/>
      <c r="E23" s="223"/>
      <c r="F23" s="223"/>
      <c r="G23" s="223"/>
      <c r="H23" s="223"/>
      <c r="I23" s="223"/>
      <c r="J23" s="223"/>
      <c r="K23" s="272">
        <f>SUM(K22:M22)</f>
        <v>410</v>
      </c>
      <c r="L23" s="272"/>
      <c r="M23" s="272"/>
      <c r="N23" s="272">
        <f>SUM(N22:O22)</f>
        <v>852</v>
      </c>
      <c r="O23" s="272"/>
      <c r="P23" s="272"/>
      <c r="Q23" s="348"/>
      <c r="R23" s="348"/>
      <c r="S23" s="348"/>
      <c r="T23" s="348"/>
    </row>
    <row r="24" spans="1:20" x14ac:dyDescent="0.25">
      <c r="A24" s="349" t="s">
        <v>116</v>
      </c>
      <c r="B24" s="350"/>
      <c r="C24" s="350"/>
      <c r="D24" s="350"/>
      <c r="E24" s="350"/>
      <c r="F24" s="350"/>
      <c r="G24" s="350"/>
      <c r="H24" s="350"/>
      <c r="I24" s="351"/>
      <c r="J24" s="99">
        <v>5</v>
      </c>
      <c r="K24" s="352"/>
      <c r="L24" s="353"/>
      <c r="M24" s="353"/>
      <c r="N24" s="353"/>
      <c r="O24" s="353"/>
      <c r="P24" s="353"/>
      <c r="Q24" s="353"/>
      <c r="R24" s="353"/>
      <c r="S24" s="353"/>
      <c r="T24" s="354"/>
    </row>
    <row r="25" spans="1:20" ht="5.25" customHeight="1" x14ac:dyDescent="0.25">
      <c r="A25" s="97"/>
      <c r="B25" s="97"/>
      <c r="C25" s="97"/>
      <c r="D25" s="97"/>
      <c r="E25" s="97"/>
      <c r="F25" s="97"/>
      <c r="G25" s="97"/>
      <c r="H25" s="97"/>
      <c r="I25" s="97"/>
      <c r="J25" s="97"/>
      <c r="K25" s="97"/>
      <c r="L25" s="97"/>
      <c r="M25" s="97"/>
      <c r="N25" s="97"/>
      <c r="O25" s="97"/>
      <c r="P25" s="97"/>
      <c r="Q25" s="97"/>
      <c r="R25" s="97"/>
      <c r="S25" s="97"/>
      <c r="T25" s="97"/>
    </row>
    <row r="26" spans="1:20" x14ac:dyDescent="0.25">
      <c r="A26" s="344" t="s">
        <v>102</v>
      </c>
      <c r="B26" s="345"/>
      <c r="C26" s="345"/>
      <c r="D26" s="345"/>
      <c r="E26" s="345"/>
      <c r="F26" s="345"/>
      <c r="G26" s="345"/>
      <c r="H26" s="345"/>
      <c r="I26" s="345"/>
      <c r="J26" s="345"/>
      <c r="K26" s="345"/>
      <c r="L26" s="345"/>
      <c r="M26" s="345"/>
      <c r="N26" s="345"/>
      <c r="O26" s="345"/>
      <c r="P26" s="345"/>
      <c r="Q26" s="345"/>
      <c r="R26" s="345"/>
      <c r="S26" s="345"/>
      <c r="T26" s="345"/>
    </row>
    <row r="27" spans="1:20" x14ac:dyDescent="0.25">
      <c r="A27" s="82"/>
      <c r="B27" s="82"/>
      <c r="C27" s="82"/>
      <c r="D27" s="82"/>
      <c r="E27" s="82"/>
      <c r="F27" s="82"/>
      <c r="G27" s="82"/>
      <c r="H27" s="82"/>
      <c r="I27" s="82"/>
      <c r="J27" s="82"/>
      <c r="K27" s="82"/>
      <c r="L27" s="82"/>
      <c r="M27" s="82"/>
      <c r="N27" s="82"/>
      <c r="O27" s="82"/>
      <c r="P27" s="82"/>
      <c r="Q27" s="82"/>
      <c r="R27" s="82"/>
      <c r="S27" s="82"/>
      <c r="T27" s="82"/>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sheetData>
  <mergeCells count="32">
    <mergeCell ref="A26:T26"/>
    <mergeCell ref="B17:I17"/>
    <mergeCell ref="A18:T18"/>
    <mergeCell ref="B20:I20"/>
    <mergeCell ref="A21:I21"/>
    <mergeCell ref="A22:J23"/>
    <mergeCell ref="Q22:T23"/>
    <mergeCell ref="K23:M23"/>
    <mergeCell ref="N23:P23"/>
    <mergeCell ref="B19:I19"/>
    <mergeCell ref="A24:I24"/>
    <mergeCell ref="K24:T24"/>
    <mergeCell ref="B15:I15"/>
    <mergeCell ref="B16:I16"/>
    <mergeCell ref="B11:I11"/>
    <mergeCell ref="A12:T12"/>
    <mergeCell ref="B13:I13"/>
    <mergeCell ref="A14:T14"/>
    <mergeCell ref="B7:I7"/>
    <mergeCell ref="A8:T8"/>
    <mergeCell ref="B9:I9"/>
    <mergeCell ref="A10:T10"/>
    <mergeCell ref="A1:T1"/>
    <mergeCell ref="A3:T3"/>
    <mergeCell ref="A4:A5"/>
    <mergeCell ref="B4:I5"/>
    <mergeCell ref="J4:J5"/>
    <mergeCell ref="K4:M4"/>
    <mergeCell ref="N4:P4"/>
    <mergeCell ref="Q4:S4"/>
    <mergeCell ref="T4:T5"/>
    <mergeCell ref="A6:T6"/>
  </mergeCells>
  <phoneticPr fontId="5" type="noConversion"/>
  <dataValidations disablePrompts="1" count="3">
    <dataValidation type="list" allowBlank="1" showInputMessage="1" showErrorMessage="1" sqref="S11 S15:S17 S19:S20 S13 S9 S7">
      <formula1>$S$41</formula1>
    </dataValidation>
    <dataValidation type="list" allowBlank="1" showInputMessage="1" showErrorMessage="1" sqref="Q11 Q19:Q20 Q15:Q17 Q13 Q9 Q7">
      <formula1>$Q$41</formula1>
    </dataValidation>
    <dataValidation type="list" allowBlank="1" showInputMessage="1" showErrorMessage="1" sqref="R11 R19:R20 R15:R17 R13 R9 R7">
      <formula1>$R$41</formula1>
    </dataValidation>
  </dataValidation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F3A9C6B-4B47-4802-97A8-58CE7E53BD97}">
  <ds:schemaRefs>
    <ds:schemaRef ds:uri="http://schemas.microsoft.com/sharepoint/v3/contenttype/forms"/>
  </ds:schemaRefs>
</ds:datastoreItem>
</file>

<file path=customXml/itemProps2.xml><?xml version="1.0" encoding="utf-8"?>
<ds:datastoreItem xmlns:ds="http://schemas.openxmlformats.org/officeDocument/2006/customXml" ds:itemID="{F05A5272-9602-44F9-8E03-14B13A78E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4B5E7C0-ED21-46F8-85A1-7B54954EB6AC}">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vt:lpstr>
      <vt:lpstr>Modul Pedagogic</vt:lpstr>
      <vt:lpstr>Sheet3</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2020-02-19T07:51:02Z</cp:lastPrinted>
  <dcterms:created xsi:type="dcterms:W3CDTF">2013-06-27T08:19:59Z</dcterms:created>
  <dcterms:modified xsi:type="dcterms:W3CDTF">2020-02-19T07:54:06Z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